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19440" windowHeight="15000" tabRatio="968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9" l="1"/>
  <c r="E13" i="9"/>
  <c r="C67" i="11"/>
  <c r="C61" i="11"/>
  <c r="C54" i="11"/>
  <c r="G50" i="11"/>
  <c r="B14" i="11"/>
  <c r="C14" i="11"/>
  <c r="D14" i="11"/>
  <c r="E14" i="11"/>
  <c r="D37" i="11"/>
  <c r="C24" i="11"/>
  <c r="B24" i="11"/>
  <c r="E10" i="9" l="1"/>
  <c r="E13" i="11"/>
  <c r="D13" i="11"/>
  <c r="C13" i="11"/>
  <c r="B13" i="11"/>
  <c r="C23" i="11"/>
  <c r="D36" i="11"/>
  <c r="G49" i="11"/>
  <c r="C66" i="11"/>
  <c r="C60" i="11"/>
  <c r="C53" i="11"/>
  <c r="C65" i="11"/>
  <c r="C64" i="11"/>
  <c r="C59" i="11"/>
  <c r="C58" i="11"/>
  <c r="C57" i="11"/>
  <c r="B29" i="9"/>
  <c r="E6" i="9"/>
  <c r="E9" i="9"/>
  <c r="E4" i="9"/>
  <c r="C44" i="11" l="1"/>
  <c r="C43" i="11"/>
  <c r="C41" i="11"/>
  <c r="B43" i="11"/>
  <c r="B41" i="11"/>
  <c r="B49" i="11"/>
  <c r="D39" i="4" l="1"/>
  <c r="E39" i="4" s="1"/>
  <c r="D35" i="11" s="1"/>
  <c r="C5" i="7" l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B64" i="11" l="1"/>
  <c r="B57" i="11"/>
  <c r="G46" i="11"/>
  <c r="F46" i="11"/>
  <c r="C49" i="11"/>
  <c r="D38" i="4"/>
  <c r="E38" i="4" s="1"/>
  <c r="D31" i="11"/>
  <c r="C31" i="11"/>
  <c r="B31" i="11"/>
  <c r="D30" i="11"/>
  <c r="C30" i="11"/>
  <c r="B30" i="11"/>
  <c r="G48" i="11" l="1"/>
  <c r="C52" i="11"/>
  <c r="D31" i="4"/>
  <c r="E31" i="4" s="1"/>
  <c r="D37" i="4"/>
  <c r="E37" i="4" s="1"/>
  <c r="C51" i="11" l="1"/>
  <c r="B51" i="11"/>
  <c r="B59" i="11"/>
  <c r="D34" i="11"/>
  <c r="D33" i="11"/>
  <c r="C33" i="11"/>
  <c r="C21" i="11"/>
  <c r="C20" i="11"/>
  <c r="B20" i="11"/>
  <c r="E10" i="11"/>
  <c r="C10" i="11"/>
  <c r="D35" i="4"/>
  <c r="E35" i="4" s="1"/>
  <c r="D36" i="4"/>
  <c r="E6" i="11"/>
  <c r="D6" i="11"/>
  <c r="C6" i="11"/>
  <c r="B6" i="11"/>
  <c r="B58" i="11" l="1"/>
  <c r="B61" i="11" s="1"/>
  <c r="G47" i="11"/>
  <c r="B65" i="11"/>
  <c r="B67" i="11" s="1"/>
  <c r="F47" i="11"/>
  <c r="F50" i="11" s="1"/>
  <c r="C50" i="11"/>
  <c r="B50" i="11"/>
  <c r="B54" i="11" s="1"/>
  <c r="C22" i="11"/>
  <c r="B22" i="11"/>
  <c r="C9" i="1" l="1"/>
  <c r="C8" i="1"/>
  <c r="B27" i="6" l="1"/>
  <c r="B29" i="6"/>
  <c r="E9" i="10" l="1"/>
  <c r="E8" i="10"/>
  <c r="C6" i="10"/>
  <c r="D9" i="10"/>
  <c r="D7" i="10"/>
  <c r="C9" i="10"/>
  <c r="B9" i="10"/>
  <c r="B30" i="9"/>
  <c r="B31" i="9"/>
  <c r="B28" i="9"/>
  <c r="D6" i="9"/>
  <c r="D10" i="9"/>
  <c r="D8" i="9"/>
  <c r="C6" i="9"/>
  <c r="C10" i="9"/>
  <c r="C7" i="9"/>
  <c r="B6" i="9"/>
  <c r="B10" i="9" l="1"/>
  <c r="D4" i="9" l="1"/>
  <c r="C4" i="9"/>
  <c r="B4" i="9"/>
  <c r="E4" i="10"/>
  <c r="D4" i="10"/>
  <c r="C4" i="10"/>
  <c r="B4" i="10"/>
  <c r="C7" i="7" l="1"/>
  <c r="C6" i="7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C13" i="5"/>
  <c r="D13" i="5" s="1"/>
  <c r="C14" i="5"/>
  <c r="B41" i="6" s="1"/>
  <c r="C18" i="5"/>
  <c r="C5" i="5"/>
  <c r="C8" i="5"/>
  <c r="C32" i="5" s="1"/>
  <c r="D32" i="5" s="1"/>
  <c r="C9" i="5"/>
  <c r="B28" i="6" l="1"/>
  <c r="C33" i="5"/>
  <c r="D33" i="5" s="1"/>
  <c r="D34" i="5" s="1"/>
  <c r="B21" i="9"/>
  <c r="B40" i="9"/>
  <c r="B20" i="6"/>
  <c r="B19" i="10"/>
  <c r="C26" i="5"/>
  <c r="D8" i="5"/>
  <c r="C5" i="9" l="1"/>
  <c r="B5" i="9"/>
  <c r="E5" i="9"/>
  <c r="D5" i="9"/>
  <c r="D13" i="9" s="1"/>
  <c r="C21" i="2"/>
  <c r="C17" i="2"/>
  <c r="C13" i="2"/>
  <c r="D13" i="2" s="1"/>
  <c r="C25" i="2"/>
  <c r="D25" i="2" s="1"/>
  <c r="C24" i="2"/>
  <c r="C9" i="2"/>
  <c r="D9" i="2" s="1"/>
  <c r="C4" i="2"/>
  <c r="C8" i="2"/>
  <c r="E36" i="4"/>
  <c r="B32" i="6" s="1"/>
  <c r="D26" i="5" l="1"/>
  <c r="C4" i="5"/>
  <c r="C25" i="5" s="1"/>
  <c r="D25" i="5" l="1"/>
  <c r="D27" i="5" s="1"/>
  <c r="D4" i="5"/>
  <c r="D32" i="4"/>
  <c r="E32" i="4" s="1"/>
  <c r="D34" i="4"/>
  <c r="E34" i="4" s="1"/>
  <c r="D33" i="4"/>
  <c r="E33" i="4" s="1"/>
  <c r="D30" i="4"/>
  <c r="E30" i="4" s="1"/>
  <c r="D29" i="4"/>
  <c r="E29" i="4" s="1"/>
  <c r="C11" i="1"/>
  <c r="D11" i="1" s="1"/>
  <c r="C42" i="11" l="1"/>
  <c r="C46" i="11" s="1"/>
  <c r="B42" i="11"/>
  <c r="B46" i="11" s="1"/>
  <c r="D32" i="11"/>
  <c r="C32" i="11"/>
  <c r="C37" i="11" s="1"/>
  <c r="B32" i="11"/>
  <c r="B37" i="11" s="1"/>
  <c r="D12" i="11"/>
  <c r="E12" i="11"/>
  <c r="B11" i="11"/>
  <c r="C11" i="11"/>
  <c r="B16" i="6"/>
  <c r="B37" i="6"/>
  <c r="B36" i="9"/>
  <c r="B15" i="10"/>
  <c r="B17" i="9"/>
  <c r="E5" i="10"/>
  <c r="E11" i="10" s="1"/>
  <c r="D5" i="10"/>
  <c r="D11" i="10" s="1"/>
  <c r="C5" i="10"/>
  <c r="B5" i="10"/>
  <c r="C10" i="10"/>
  <c r="B10" i="10"/>
  <c r="C11" i="9"/>
  <c r="C13" i="9" s="1"/>
  <c r="B11" i="9"/>
  <c r="B13" i="9" s="1"/>
  <c r="B31" i="6"/>
  <c r="B33" i="6" s="1"/>
  <c r="B42" i="6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B15" i="6" l="1"/>
  <c r="B36" i="6"/>
  <c r="B35" i="9"/>
  <c r="B16" i="9"/>
  <c r="B14" i="10"/>
  <c r="B18" i="6"/>
  <c r="B39" i="6"/>
  <c r="B38" i="9"/>
  <c r="B19" i="9"/>
  <c r="B17" i="10"/>
  <c r="B19" i="6"/>
  <c r="B40" i="6"/>
  <c r="B39" i="9"/>
  <c r="B18" i="10"/>
  <c r="B20" i="9"/>
  <c r="B17" i="6"/>
  <c r="B38" i="6"/>
  <c r="B37" i="9"/>
  <c r="B16" i="10"/>
  <c r="B18" i="9"/>
  <c r="B11" i="10"/>
  <c r="C11" i="10"/>
  <c r="E12" i="6"/>
  <c r="B12" i="6"/>
  <c r="C12" i="6"/>
</calcChain>
</file>

<file path=xl/comments1.xml><?xml version="1.0" encoding="utf-8"?>
<comments xmlns="http://schemas.openxmlformats.org/spreadsheetml/2006/main">
  <authors>
    <author>Anne Gade Nielsen</author>
  </authors>
  <commentList>
    <comment ref="D1" authorId="0">
      <text>
        <r>
          <rPr>
            <b/>
            <sz val="9"/>
            <color indexed="81"/>
            <rFont val="Tahoma"/>
            <charset val="1"/>
          </rPr>
          <t>Anne Gade Nielsen: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<sst xmlns="http://schemas.openxmlformats.org/spreadsheetml/2006/main" count="418" uniqueCount="201">
  <si>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</si>
  <si>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</si>
  <si>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</si>
  <si>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</si>
  <si>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</si>
  <si>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</si>
  <si>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</si>
  <si>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</si>
  <si>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</si>
  <si>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</si>
  <si>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</si>
  <si>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</si>
  <si>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</si>
  <si>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</si>
  <si>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</si>
  <si>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</si>
  <si>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</si>
  <si>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</si>
  <si>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</si>
  <si>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</si>
  <si>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</si>
  <si>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</si>
  <si>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</si>
  <si>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</si>
  <si>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</si>
  <si>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</si>
  <si>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</si>
  <si>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</si>
  <si>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</si>
  <si>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</si>
  <si>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</si>
  <si>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</si>
  <si>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</si>
  <si>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</si>
  <si>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</si>
  <si>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</si>
  <si>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</si>
  <si>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</si>
  <si>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</si>
  <si>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</si>
  <si>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</si>
  <si>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</si>
  <si>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</si>
  <si>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</si>
  <si>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</si>
  <si>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</si>
  <si>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</si>
  <si>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</si>
  <si>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</si>
  <si>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</si>
  <si>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</si>
  <si>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</si>
  <si>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</si>
  <si>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</si>
  <si>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</si>
  <si>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</si>
  <si>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</si>
  <si>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</si>
  <si>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</si>
  <si>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</si>
  <si>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</si>
  <si>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</si>
  <si>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</si>
  <si>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</si>
  <si>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</si>
  <si>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</si>
  <si>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</si>
  <si>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</si>
  <si>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</si>
  <si>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</si>
  <si>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</si>
  <si>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</si>
  <si>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</si>
  <si>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</si>
  <si>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</si>
  <si>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</si>
  <si>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</si>
  <si>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</si>
  <si>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</si>
  <si>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</si>
  <si>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</si>
  <si>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</si>
  <si>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</si>
  <si>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</si>
  <si>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</si>
  <si>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</si>
  <si>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</si>
  <si>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</si>
  <si>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</si>
  <si>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</si>
  <si>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</si>
  <si>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</si>
  <si>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</si>
  <si>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</si>
  <si>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</si>
  <si>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</si>
  <si>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</si>
  <si>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</si>
  <si>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</si>
  <si>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</si>
  <si>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</si>
  <si>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</si>
  <si>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</si>
  <si>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</si>
  <si>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</si>
  <si>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</si>
  <si>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</si>
  <si>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</si>
  <si>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</si>
  <si>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</si>
  <si>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</si>
  <si>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</si>
  <si>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</si>
  <si>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</si>
  <si>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</si>
  <si>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</si>
  <si>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</si>
  <si>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</si>
  <si>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</si>
  <si>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</si>
  <si>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</si>
  <si>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</si>
  <si>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</si>
  <si>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</si>
  <si>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</si>
  <si>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</si>
  <si>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</si>
  <si>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</si>
  <si>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</si>
  <si>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</si>
  <si>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</si>
  <si>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</si>
  <si>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</si>
  <si>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</si>
  <si>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</si>
  <si>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specielt for Slagelse kommune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</si>
  <si>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</si>
  <si>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</si>
  <si>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</si>
  <si>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</si>
  <si>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</si>
  <si>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</si>
  <si>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</si>
  <si>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</si>
  <si>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Grundlønstillæg-bhvkl (2000)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</si>
  <si>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</si>
  <si>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</si>
  <si>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</si>
  <si>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</si>
  <si>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</si>
  <si>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</si>
  <si>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</si>
  <si>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</si>
  <si>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</si>
  <si>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</si>
  <si>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</si>
  <si>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</si>
  <si>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</si>
  <si>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</si>
  <si>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</si>
  <si>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</si>
  <si>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</si>
  <si>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</si>
  <si>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</si>
  <si>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</si>
  <si>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</si>
  <si>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</si>
  <si>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</si>
  <si>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</si>
  <si>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Grundlønstillæg (5500)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</si>
  <si>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</si>
  <si>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</si>
  <si>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</si>
  <si>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</si>
  <si>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</si>
  <si>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</si>
  <si>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</si>
  <si>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</si>
  <si>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 xml:space="preserve">Tale/hørekonsulenter, trin 44 </t>
  </si>
  <si>
    <t>Grundlønstillæg (12000)</t>
  </si>
  <si>
    <t>Kvalifikationstillæg (20000)</t>
  </si>
  <si>
    <t>Tale/hørekonsulenter, trin 45</t>
  </si>
  <si>
    <t>0-4 års ansættelse</t>
  </si>
  <si>
    <t>efter 4 års ansættelse</t>
  </si>
  <si>
    <t>Skolekonsulenter, trin 44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</si>
  <si>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</si>
  <si>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</si>
  <si>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</si>
  <si>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</si>
  <si>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</si>
  <si>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</si>
  <si>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</si>
  <si>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Tale/høre-lærer, trin 31</t>
  </si>
  <si>
    <t xml:space="preserve">Grundløn trin 31 </t>
  </si>
  <si>
    <t>Funktionsløn (trin 32-33)</t>
  </si>
  <si>
    <t>0-2 års ansættelse</t>
  </si>
  <si>
    <t>2-4 års ansættelse</t>
  </si>
  <si>
    <t>Kvalifikationsløn (trin 34-39)</t>
  </si>
  <si>
    <t>01.04.19</t>
  </si>
  <si>
    <t>Kvalifikationstillæg (6500)</t>
  </si>
  <si>
    <t>Funktionstillæg (7000)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</si>
</sst>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.&quot;\ #,##0.00"/>
    <numFmt numFmtId="165" formatCode="#,##0.00_ ;\-#,##0.00\ "/>
  </numFmts>
  <fonts count="15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ont="1" applyFill="1" applyBorder="1" applyAlignment="1">
      <alignment wrapText="1"/>
    </xf>
    <xf numFmtId="164" fontId="0" fillId="10" borderId="1" xfId="0" applyNumberFormat="1" applyFont="1" applyFill="1" applyBorder="1"/>
    <xf numFmtId="164" fontId="0" fillId="7" borderId="1" xfId="0" applyNumberFormat="1" applyFont="1" applyFill="1" applyBorder="1"/>
    <xf numFmtId="164" fontId="3" fillId="7" borderId="1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 applyBorder="1" applyProtection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0" fontId="0" fillId="0" borderId="9" xfId="0" applyBorder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 applyBorder="1" applyProtection="1"/>
    <xf numFmtId="39" fontId="8" fillId="0" borderId="0" xfId="1" applyNumberFormat="1" applyFont="1" applyBorder="1" applyProtection="1"/>
    <xf numFmtId="0" fontId="2" fillId="0" borderId="0" xfId="0" applyFont="1" applyFill="1" applyBorder="1"/>
    <xf numFmtId="164" fontId="0" fillId="11" borderId="7" xfId="0" applyNumberFormat="1" applyFill="1" applyBorder="1"/>
    <xf numFmtId="0" fontId="0" fillId="0" borderId="13" xfId="0" applyFill="1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0" xfId="0" applyFont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49" fontId="0" fillId="18" borderId="12" xfId="0" applyNumberForma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3" fillId="0" borderId="17" xfId="0" applyFont="1" applyBorder="1"/>
    <xf numFmtId="0" fontId="0" fillId="8" borderId="17" xfId="0" applyFill="1" applyBorder="1"/>
    <xf numFmtId="0" fontId="0" fillId="8" borderId="18" xfId="0" applyFill="1" applyBorder="1"/>
    <xf numFmtId="0" fontId="0" fillId="7" borderId="8" xfId="0" applyFill="1" applyBorder="1"/>
    <xf numFmtId="0" fontId="0" fillId="15" borderId="6" xfId="0" applyFill="1" applyBorder="1"/>
    <xf numFmtId="0" fontId="0" fillId="7" borderId="19" xfId="0" applyFill="1" applyBorder="1"/>
    <xf numFmtId="0" fontId="0" fillId="7" borderId="0" xfId="0" applyFill="1" applyBorder="1"/>
    <xf numFmtId="2" fontId="0" fillId="7" borderId="5" xfId="0" applyNumberFormat="1" applyFill="1" applyBorder="1"/>
    <xf numFmtId="0" fontId="0" fillId="0" borderId="17" xfId="0" applyFill="1" applyBorder="1"/>
    <xf numFmtId="0" fontId="0" fillId="0" borderId="0" xfId="0" quotePrefix="1"/>
    <xf numFmtId="0" fontId="3" fillId="0" borderId="12" xfId="0" applyFont="1" applyBorder="1"/>
    <xf numFmtId="164" fontId="11" fillId="6" borderId="1" xfId="0" applyNumberFormat="1" applyFont="1" applyFill="1" applyBorder="1" applyProtection="1"/>
    <xf numFmtId="164" fontId="0" fillId="6" borderId="1" xfId="0" applyNumberFormat="1" applyFont="1" applyFill="1" applyBorder="1"/>
    <xf numFmtId="0" fontId="0" fillId="10" borderId="17" xfId="0" applyFill="1" applyBorder="1"/>
    <xf numFmtId="0" fontId="0" fillId="20" borderId="6" xfId="0" applyFill="1" applyBorder="1"/>
    <xf numFmtId="0" fontId="0" fillId="10" borderId="18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3" fillId="0" borderId="17" xfId="0" applyFont="1" applyFill="1" applyBorder="1"/>
    <xf numFmtId="0" fontId="0" fillId="2" borderId="17" xfId="0" applyFill="1" applyBorder="1"/>
    <xf numFmtId="0" fontId="0" fillId="16" borderId="6" xfId="0" applyFill="1" applyBorder="1"/>
    <xf numFmtId="0" fontId="3" fillId="0" borderId="12" xfId="0" applyFont="1" applyBorder="1" applyAlignment="1">
      <alignment horizontal="center"/>
    </xf>
    <xf numFmtId="0" fontId="0" fillId="2" borderId="18" xfId="0" applyFont="1" applyFill="1" applyBorder="1"/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2" fontId="0" fillId="16" borderId="1" xfId="0" applyNumberFormat="1" applyFont="1" applyFill="1" applyBorder="1"/>
    <xf numFmtId="0" fontId="0" fillId="9" borderId="17" xfId="0" applyFill="1" applyBorder="1"/>
    <xf numFmtId="0" fontId="0" fillId="21" borderId="6" xfId="0" applyFill="1" applyBorder="1"/>
    <xf numFmtId="0" fontId="0" fillId="9" borderId="18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0" fontId="0" fillId="16" borderId="20" xfId="0" applyFill="1" applyBorder="1"/>
    <xf numFmtId="0" fontId="0" fillId="16" borderId="19" xfId="0" applyFill="1" applyBorder="1"/>
    <xf numFmtId="0" fontId="0" fillId="16" borderId="18" xfId="0" applyFill="1" applyBorder="1"/>
    <xf numFmtId="0" fontId="0" fillId="16" borderId="13" xfId="0" applyFill="1" applyBorder="1"/>
    <xf numFmtId="0" fontId="0" fillId="16" borderId="0" xfId="0" applyFill="1" applyBorder="1"/>
    <xf numFmtId="0" fontId="0" fillId="16" borderId="17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0" fontId="3" fillId="18" borderId="10" xfId="0" applyFont="1" applyFill="1" applyBorder="1"/>
    <xf numFmtId="0" fontId="3" fillId="18" borderId="5" xfId="0" applyFont="1" applyFill="1" applyBorder="1"/>
    <xf numFmtId="2" fontId="0" fillId="17" borderId="17" xfId="0" applyNumberFormat="1" applyFill="1" applyBorder="1"/>
    <xf numFmtId="2" fontId="0" fillId="16" borderId="6" xfId="0" applyNumberFormat="1" applyFill="1" applyBorder="1"/>
    <xf numFmtId="165" fontId="0" fillId="14" borderId="12" xfId="0" applyNumberFormat="1" applyFill="1" applyBorder="1"/>
    <xf numFmtId="2" fontId="0" fillId="19" borderId="20" xfId="0" applyNumberFormat="1" applyFill="1" applyBorder="1"/>
    <xf numFmtId="2" fontId="0" fillId="19" borderId="13" xfId="0" applyNumberFormat="1" applyFill="1" applyBorder="1"/>
    <xf numFmtId="2" fontId="0" fillId="21" borderId="5" xfId="0" applyNumberFormat="1" applyFill="1" applyBorder="1"/>
    <xf numFmtId="2" fontId="0" fillId="19" borderId="5" xfId="0" applyNumberFormat="1" applyFill="1" applyBorder="1"/>
    <xf numFmtId="2" fontId="0" fillId="15" borderId="9" xfId="0" applyNumberFormat="1" applyFill="1" applyBorder="1"/>
    <xf numFmtId="2" fontId="0" fillId="7" borderId="0" xfId="0" applyNumberFormat="1" applyFill="1" applyBorder="1"/>
    <xf numFmtId="2" fontId="0" fillId="15" borderId="5" xfId="0" applyNumberFormat="1" applyFill="1" applyBorder="1"/>
    <xf numFmtId="0" fontId="0" fillId="15" borderId="10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B1" sqref="B1"/>
    </sheetView>
  </sheetViews>
  <sheetFormatPr defaultRowHeight="12.75"/>
  <cols>
    <col min="1" max="1" width="28.625" customWidth="1"/>
    <col min="2" max="3" width="15.375" customWidth="1"/>
    <col min="4" max="4" width="16.25" customWidth="1"/>
    <col min="5" max="5" width="16.375" customWidth="1"/>
  </cols>
  <sheetData>
    <row r="1" spans="1:6" ht="18">
      <c r="B1" s="95" t="s">
        <v>198</v>
      </c>
    </row>
    <row r="2" spans="1:6">
      <c r="A2" s="119" t="s">
        <v>120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72</v>
      </c>
      <c r="B4" s="203">
        <f>Lønforløb!B27</f>
        <v>27705.42</v>
      </c>
      <c r="C4" s="204">
        <f>Lønforløb!B27</f>
        <v>27705.42</v>
      </c>
      <c r="D4" s="205">
        <f>Lønforløb!B27</f>
        <v>27705.42</v>
      </c>
      <c r="E4" s="205">
        <f>Lønforløb!B27</f>
        <v>27705.42</v>
      </c>
    </row>
    <row r="5" spans="1:6">
      <c r="A5" s="115" t="s">
        <v>73</v>
      </c>
      <c r="B5" s="102">
        <f>Undervisertillæg!D4</f>
        <v>1492.0240833333335</v>
      </c>
      <c r="C5" s="122">
        <f>Undervisertillæg!D4</f>
        <v>1492.0240833333335</v>
      </c>
      <c r="D5" s="106">
        <f>Undervisertillæg!D4</f>
        <v>1492.0240833333335</v>
      </c>
      <c r="E5" s="106">
        <f>Undervisertillæg!D4</f>
        <v>1492.0240833333335</v>
      </c>
    </row>
    <row r="6" spans="1:6">
      <c r="A6" s="115" t="s">
        <v>90</v>
      </c>
      <c r="B6" s="103">
        <f>Lønforløb!B30-Lønforløb!B29</f>
        <v>465.33000000000175</v>
      </c>
      <c r="C6" s="123">
        <f>Lønforløb!B34-Lønforløb!B33</f>
        <v>527</v>
      </c>
      <c r="D6" s="126">
        <f>Lønforløb!B39-Lønforløb!B38</f>
        <v>738.16999999999825</v>
      </c>
      <c r="E6" s="126">
        <f>Lønforløb!B39-Lønforløb!B38</f>
        <v>738.16999999999825</v>
      </c>
    </row>
    <row r="7" spans="1:6">
      <c r="A7" s="115" t="s">
        <v>92</v>
      </c>
      <c r="B7" s="103"/>
      <c r="C7" s="123">
        <f>Lønforløb!B31-Lønforløb!B27</f>
        <v>1841.75</v>
      </c>
      <c r="D7" s="126"/>
      <c r="E7" s="126"/>
    </row>
    <row r="8" spans="1:6">
      <c r="A8" s="115" t="s">
        <v>93</v>
      </c>
      <c r="B8" s="103"/>
      <c r="C8" s="123"/>
      <c r="D8" s="126">
        <f>Lønforløb!B36-Lønforløb!B27</f>
        <v>4407.6600000000035</v>
      </c>
      <c r="E8" s="126">
        <f>Lønforløb!B36-Lønforløb!B27</f>
        <v>4407.6600000000035</v>
      </c>
    </row>
    <row r="9" spans="1:6">
      <c r="A9" s="115" t="s">
        <v>91</v>
      </c>
      <c r="B9" s="103">
        <f>Lønforløb!B29-Lønforløb!B27</f>
        <v>902</v>
      </c>
      <c r="C9" s="123">
        <f>Lønforløb!B33-Lønforløb!B31</f>
        <v>978.33000000000175</v>
      </c>
      <c r="D9" s="126">
        <f>Lønforløb!B38-Lønforløb!B36</f>
        <v>1103.75</v>
      </c>
      <c r="E9" s="126">
        <f>Lønforløb!B38-Lønforløb!B36</f>
        <v>1103.75</v>
      </c>
    </row>
    <row r="10" spans="1:6">
      <c r="A10" s="115" t="s">
        <v>143</v>
      </c>
      <c r="B10" s="102">
        <f>Lønforløb!E30</f>
        <v>344.31324999999998</v>
      </c>
      <c r="C10" s="122">
        <f>Lønforløb!E30</f>
        <v>344.31324999999998</v>
      </c>
      <c r="D10" s="126"/>
      <c r="E10" s="126"/>
    </row>
    <row r="11" spans="1:6">
      <c r="A11" s="115" t="s">
        <v>131</v>
      </c>
      <c r="B11" s="103"/>
      <c r="C11" s="123"/>
      <c r="D11" s="126"/>
      <c r="E11" s="106">
        <f>Lønforløb!E34</f>
        <v>1147.7108333333333</v>
      </c>
    </row>
    <row r="12" spans="1:6">
      <c r="A12" s="116" t="s">
        <v>76</v>
      </c>
      <c r="B12" s="100">
        <f>SUM(B4:B11)</f>
        <v>30909.087333333333</v>
      </c>
      <c r="C12" s="124">
        <f>SUM(C4:C11)</f>
        <v>32888.837333333337</v>
      </c>
      <c r="D12" s="127">
        <f>SUM(D4:D11)</f>
        <v>35447.024083333337</v>
      </c>
      <c r="E12" s="127">
        <f>SUM(E4:E11)</f>
        <v>36594.734916666668</v>
      </c>
      <c r="F12" s="97" t="s">
        <v>89</v>
      </c>
    </row>
    <row r="14" spans="1:6">
      <c r="A14" s="98" t="s">
        <v>94</v>
      </c>
      <c r="B14" s="104"/>
      <c r="C14" s="29"/>
    </row>
    <row r="15" spans="1:6">
      <c r="A15" s="117" t="s">
        <v>78</v>
      </c>
      <c r="B15" s="105">
        <f>'Øvrige tillæg'!D4</f>
        <v>286.92770833333333</v>
      </c>
      <c r="C15" s="29" t="s">
        <v>89</v>
      </c>
    </row>
    <row r="16" spans="1:6">
      <c r="A16" s="115" t="s">
        <v>82</v>
      </c>
      <c r="B16" s="106">
        <f>'Øvrige tillæg'!D11</f>
        <v>1147.7108333333333</v>
      </c>
      <c r="C16" t="s">
        <v>89</v>
      </c>
    </row>
    <row r="17" spans="1:7">
      <c r="A17" s="115" t="s">
        <v>79</v>
      </c>
      <c r="B17" s="106">
        <f>'Øvrige tillæg'!D6</f>
        <v>746.01204166666673</v>
      </c>
      <c r="C17" t="s">
        <v>89</v>
      </c>
    </row>
    <row r="18" spans="1:7">
      <c r="A18" s="115" t="s">
        <v>81</v>
      </c>
      <c r="B18" s="106">
        <f>'Øvrige tillæg'!D7</f>
        <v>137.7253</v>
      </c>
      <c r="C18" t="s">
        <v>89</v>
      </c>
    </row>
    <row r="19" spans="1:7">
      <c r="A19" s="115" t="s">
        <v>80</v>
      </c>
      <c r="B19" s="106">
        <f>'Øvrige tillæg'!D5</f>
        <v>459.0843333333334</v>
      </c>
      <c r="C19" t="s">
        <v>89</v>
      </c>
    </row>
    <row r="20" spans="1:7">
      <c r="A20" s="115" t="s">
        <v>77</v>
      </c>
      <c r="B20" s="106">
        <f>Undervisertillæg!C5</f>
        <v>123.95277</v>
      </c>
      <c r="C20" t="s">
        <v>101</v>
      </c>
    </row>
    <row r="21" spans="1:7">
      <c r="A21" s="118" t="s">
        <v>117</v>
      </c>
      <c r="B21" s="107" t="s">
        <v>86</v>
      </c>
      <c r="C21" s="29" t="s">
        <v>133</v>
      </c>
    </row>
    <row r="22" spans="1:7" s="86" customFormat="1">
      <c r="A22" s="27"/>
    </row>
    <row r="25" spans="1:7">
      <c r="A25" s="119" t="s">
        <v>115</v>
      </c>
      <c r="B25" s="29"/>
      <c r="C25" s="119"/>
      <c r="D25" s="29"/>
      <c r="E25" s="29"/>
    </row>
    <row r="26" spans="1:7">
      <c r="A26" s="120" t="s">
        <v>139</v>
      </c>
      <c r="B26" s="99"/>
      <c r="E26" s="194" t="s">
        <v>186</v>
      </c>
      <c r="F26" s="195"/>
      <c r="G26" s="196"/>
    </row>
    <row r="27" spans="1:7">
      <c r="A27" s="131" t="s">
        <v>127</v>
      </c>
      <c r="B27" s="132">
        <f>Lønforløb!B38</f>
        <v>33216.83</v>
      </c>
      <c r="E27" s="197" t="s">
        <v>187</v>
      </c>
      <c r="F27" s="198"/>
      <c r="G27" s="199"/>
    </row>
    <row r="28" spans="1:7">
      <c r="A28" s="131" t="s">
        <v>73</v>
      </c>
      <c r="B28" s="133">
        <f>Undervisertillæg!D13</f>
        <v>631.24095833333342</v>
      </c>
      <c r="E28" s="200" t="s">
        <v>188</v>
      </c>
      <c r="F28" s="201"/>
      <c r="G28" s="202"/>
    </row>
    <row r="29" spans="1:7">
      <c r="A29" s="131" t="s">
        <v>90</v>
      </c>
      <c r="B29" s="130">
        <f>Lønforløb!B41-Lønforløb!B40</f>
        <v>779.41000000000349</v>
      </c>
    </row>
    <row r="30" spans="1:7">
      <c r="A30" s="131" t="s">
        <v>91</v>
      </c>
      <c r="B30" s="130">
        <f>Lønforløb!B40-Lønforløb!B38</f>
        <v>1496.8399999999965</v>
      </c>
    </row>
    <row r="31" spans="1:7">
      <c r="A31" s="131" t="s">
        <v>129</v>
      </c>
      <c r="B31" s="133">
        <f>Lønforløb!E33</f>
        <v>803.39758333333339</v>
      </c>
    </row>
    <row r="32" spans="1:7">
      <c r="A32" s="131" t="s">
        <v>116</v>
      </c>
      <c r="B32" s="133">
        <f>Lønforløb!E36</f>
        <v>1492.0240833333335</v>
      </c>
    </row>
    <row r="33" spans="1:8">
      <c r="A33" s="128" t="s">
        <v>76</v>
      </c>
      <c r="B33" s="129">
        <f>SUM(B27:B32)</f>
        <v>38419.742624999999</v>
      </c>
      <c r="C33" s="97" t="s">
        <v>89</v>
      </c>
    </row>
    <row r="35" spans="1:8">
      <c r="A35" s="98" t="s">
        <v>119</v>
      </c>
      <c r="B35" s="104"/>
      <c r="C35" s="29"/>
    </row>
    <row r="36" spans="1:8">
      <c r="A36" s="139" t="s">
        <v>78</v>
      </c>
      <c r="B36" s="134">
        <f>'Øvrige tillæg'!D4</f>
        <v>286.92770833333333</v>
      </c>
      <c r="C36" s="29" t="s">
        <v>89</v>
      </c>
    </row>
    <row r="37" spans="1:8">
      <c r="A37" s="131" t="s">
        <v>82</v>
      </c>
      <c r="B37" s="133">
        <f>'Øvrige tillæg'!D11</f>
        <v>1147.7108333333333</v>
      </c>
      <c r="C37" t="s">
        <v>89</v>
      </c>
    </row>
    <row r="38" spans="1:8">
      <c r="A38" s="131" t="s">
        <v>79</v>
      </c>
      <c r="B38" s="133">
        <f>'Øvrige tillæg'!D6</f>
        <v>746.01204166666673</v>
      </c>
      <c r="C38" t="s">
        <v>89</v>
      </c>
    </row>
    <row r="39" spans="1:8">
      <c r="A39" s="131" t="s">
        <v>81</v>
      </c>
      <c r="B39" s="133">
        <f>'Øvrige tillæg'!D7</f>
        <v>137.7253</v>
      </c>
      <c r="C39" t="s">
        <v>89</v>
      </c>
    </row>
    <row r="40" spans="1:8">
      <c r="A40" s="131" t="s">
        <v>80</v>
      </c>
      <c r="B40" s="133">
        <f>'Øvrige tillæg'!D5</f>
        <v>459.0843333333334</v>
      </c>
      <c r="C40" t="s">
        <v>89</v>
      </c>
    </row>
    <row r="41" spans="1:8">
      <c r="A41" s="131" t="s">
        <v>77</v>
      </c>
      <c r="B41" s="133">
        <f>Undervisertillæg!C14</f>
        <v>123.95277</v>
      </c>
      <c r="C41" t="s">
        <v>101</v>
      </c>
    </row>
    <row r="42" spans="1:8">
      <c r="A42" s="140" t="s">
        <v>130</v>
      </c>
      <c r="B42" s="135">
        <f>Lønforløb!E33</f>
        <v>803.39758333333339</v>
      </c>
      <c r="C42" s="29" t="s">
        <v>89</v>
      </c>
    </row>
    <row r="43" spans="1:8">
      <c r="A43" s="27"/>
      <c r="B43" s="86"/>
      <c r="C43" s="86"/>
      <c r="D43" s="86"/>
      <c r="E43" s="86"/>
      <c r="F43" s="86"/>
      <c r="G43" s="86"/>
      <c r="H43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workbookViewId="0">
      <selection activeCell="B33" sqref="B33"/>
    </sheetView>
  </sheetViews>
  <sheetFormatPr defaultRowHeight="12.75"/>
  <cols>
    <col min="1" max="1" width="28.75" customWidth="1"/>
    <col min="2" max="2" width="15.125" customWidth="1"/>
    <col min="3" max="3" width="14.75" customWidth="1"/>
    <col min="4" max="4" width="16" customWidth="1"/>
    <col min="5" max="5" width="16.25" customWidth="1"/>
  </cols>
  <sheetData>
    <row r="1" spans="1:6" ht="18">
      <c r="B1" s="95" t="s">
        <v>198</v>
      </c>
    </row>
    <row r="2" spans="1:6">
      <c r="A2" s="119" t="s">
        <v>121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123</v>
      </c>
      <c r="B4" s="101">
        <f>Lønforløb!B24</f>
        <v>26419.42</v>
      </c>
      <c r="C4" s="121">
        <f>Lønforløb!B24</f>
        <v>26419.42</v>
      </c>
      <c r="D4" s="125">
        <f>Lønforløb!B24</f>
        <v>26419.42</v>
      </c>
      <c r="E4" s="125">
        <f>Lønforløb!B24</f>
        <v>26419.42</v>
      </c>
    </row>
    <row r="5" spans="1:6">
      <c r="A5" s="115" t="s">
        <v>126</v>
      </c>
      <c r="B5" s="102">
        <f>Undervisertillæg!D8</f>
        <v>1767.4746833333336</v>
      </c>
      <c r="C5" s="122">
        <f>Undervisertillæg!D8</f>
        <v>1767.4746833333336</v>
      </c>
      <c r="D5" s="106">
        <f>Undervisertillæg!D8</f>
        <v>1767.4746833333336</v>
      </c>
      <c r="E5" s="106">
        <f>Undervisertillæg!D8</f>
        <v>1767.4746833333336</v>
      </c>
    </row>
    <row r="6" spans="1:6">
      <c r="A6" s="115" t="s">
        <v>90</v>
      </c>
      <c r="B6" s="103">
        <f>Lønforløb!B27-Lønforløb!B26</f>
        <v>437.66999999999825</v>
      </c>
      <c r="C6" s="123">
        <f>Lønforløb!B30-Lønforløb!B29</f>
        <v>465.33000000000175</v>
      </c>
      <c r="D6" s="126">
        <f>Lønforløb!B32-Lønforløb!B31</f>
        <v>484.41000000000349</v>
      </c>
      <c r="E6" s="126">
        <f>Lønforløb!B34-Lønforløb!B33</f>
        <v>527</v>
      </c>
    </row>
    <row r="7" spans="1:6">
      <c r="A7" s="115" t="s">
        <v>124</v>
      </c>
      <c r="B7" s="103"/>
      <c r="C7" s="123">
        <f>Lønforløb!B27-Lønforløb!B24</f>
        <v>1286</v>
      </c>
      <c r="D7" s="126"/>
      <c r="E7" s="126"/>
    </row>
    <row r="8" spans="1:6">
      <c r="A8" s="115" t="s">
        <v>125</v>
      </c>
      <c r="B8" s="103"/>
      <c r="C8" s="123"/>
      <c r="D8" s="126">
        <f>Lønforløb!B29-Lønforløb!B24</f>
        <v>2188</v>
      </c>
      <c r="E8" s="126"/>
    </row>
    <row r="9" spans="1:6">
      <c r="A9" s="115" t="s">
        <v>93</v>
      </c>
      <c r="B9" s="103"/>
      <c r="C9" s="123"/>
      <c r="D9" s="126"/>
      <c r="E9" s="210">
        <f>Lønforløb!B33-Lønforløb!B24</f>
        <v>4106.0800000000017</v>
      </c>
    </row>
    <row r="10" spans="1:6">
      <c r="A10" s="115" t="s">
        <v>91</v>
      </c>
      <c r="B10" s="103">
        <f>Lønforløb!B26-Lønforløb!B24</f>
        <v>848.33000000000175</v>
      </c>
      <c r="C10" s="123">
        <f>Lønforløb!B29-Lønforløb!B27</f>
        <v>902</v>
      </c>
      <c r="D10" s="126">
        <f>Lønforløb!B31-Lønforløb!B29</f>
        <v>939.75</v>
      </c>
      <c r="E10" s="126">
        <f>Lønforløb!B36-Lønforløb!B34</f>
        <v>1060.5800000000017</v>
      </c>
    </row>
    <row r="11" spans="1:6">
      <c r="A11" s="115" t="s">
        <v>144</v>
      </c>
      <c r="B11" s="102">
        <f>Lønforløb!E29</f>
        <v>229.5421666666667</v>
      </c>
      <c r="C11" s="122">
        <f>Lønforløb!E29</f>
        <v>229.5421666666667</v>
      </c>
      <c r="D11" s="126"/>
      <c r="E11" s="126"/>
    </row>
    <row r="12" spans="1:6">
      <c r="A12" s="115" t="s">
        <v>132</v>
      </c>
      <c r="B12" s="103"/>
      <c r="C12" s="123"/>
      <c r="D12" s="126"/>
      <c r="E12" s="106"/>
    </row>
    <row r="13" spans="1:6">
      <c r="A13" s="116" t="s">
        <v>76</v>
      </c>
      <c r="B13" s="100">
        <f>SUM(B4:B12)</f>
        <v>29702.436849999998</v>
      </c>
      <c r="C13" s="124">
        <f>SUM(C4:C12)</f>
        <v>31069.76685</v>
      </c>
      <c r="D13" s="127">
        <f>SUM(D4:D12)</f>
        <v>31799.054683333336</v>
      </c>
      <c r="E13" s="127">
        <f>SUM(E4:E12)</f>
        <v>33880.554683333336</v>
      </c>
      <c r="F13" s="97" t="s">
        <v>89</v>
      </c>
    </row>
    <row r="15" spans="1:6">
      <c r="A15" s="98" t="s">
        <v>94</v>
      </c>
      <c r="B15" s="104"/>
      <c r="C15" s="29"/>
    </row>
    <row r="16" spans="1:6">
      <c r="A16" s="117" t="s">
        <v>78</v>
      </c>
      <c r="B16" s="105">
        <f>'Øvrige tillæg'!D4</f>
        <v>286.92770833333333</v>
      </c>
      <c r="C16" s="29" t="s">
        <v>89</v>
      </c>
    </row>
    <row r="17" spans="1:8">
      <c r="A17" s="115" t="s">
        <v>82</v>
      </c>
      <c r="B17" s="106">
        <f>'Øvrige tillæg'!D11</f>
        <v>1147.7108333333333</v>
      </c>
      <c r="C17" t="s">
        <v>89</v>
      </c>
    </row>
    <row r="18" spans="1:8">
      <c r="A18" s="115" t="s">
        <v>79</v>
      </c>
      <c r="B18" s="106">
        <f>'Øvrige tillæg'!D6</f>
        <v>746.01204166666673</v>
      </c>
      <c r="C18" t="s">
        <v>89</v>
      </c>
    </row>
    <row r="19" spans="1:8">
      <c r="A19" s="115" t="s">
        <v>81</v>
      </c>
      <c r="B19" s="106">
        <f>'Øvrige tillæg'!D7</f>
        <v>137.7253</v>
      </c>
      <c r="C19" t="s">
        <v>89</v>
      </c>
    </row>
    <row r="20" spans="1:8">
      <c r="A20" s="115" t="s">
        <v>80</v>
      </c>
      <c r="B20" s="106">
        <f>'Øvrige tillæg'!D5</f>
        <v>459.0843333333334</v>
      </c>
      <c r="C20" t="s">
        <v>89</v>
      </c>
    </row>
    <row r="21" spans="1:8">
      <c r="A21" s="115" t="s">
        <v>134</v>
      </c>
      <c r="B21" s="106">
        <f>Undervisertillæg!C9</f>
        <v>123.95277</v>
      </c>
      <c r="C21" t="s">
        <v>101</v>
      </c>
    </row>
    <row r="22" spans="1:8">
      <c r="A22" s="118" t="s">
        <v>117</v>
      </c>
      <c r="B22" s="107" t="s">
        <v>86</v>
      </c>
      <c r="C22" s="29" t="s">
        <v>133</v>
      </c>
      <c r="G22" s="86"/>
      <c r="H22" s="86"/>
    </row>
    <row r="23" spans="1:8">
      <c r="A23" s="27"/>
      <c r="B23" s="86"/>
      <c r="C23" s="86"/>
      <c r="D23" s="86"/>
      <c r="E23" s="86"/>
      <c r="F23" s="86"/>
    </row>
    <row r="26" spans="1:8">
      <c r="A26" s="119" t="s">
        <v>122</v>
      </c>
      <c r="B26" s="29"/>
      <c r="C26" s="119"/>
      <c r="D26" s="29"/>
    </row>
    <row r="27" spans="1:8">
      <c r="A27" s="120" t="s">
        <v>139</v>
      </c>
      <c r="B27" s="99"/>
    </row>
    <row r="28" spans="1:8">
      <c r="A28" s="131" t="s">
        <v>136</v>
      </c>
      <c r="B28" s="132">
        <f>Lønforløb!B32</f>
        <v>30031.58</v>
      </c>
    </row>
    <row r="29" spans="1:8">
      <c r="A29" s="131" t="s">
        <v>126</v>
      </c>
      <c r="B29" s="133">
        <f>Undervisertillæg!D17</f>
        <v>1767.4746833333336</v>
      </c>
    </row>
    <row r="30" spans="1:8">
      <c r="A30" s="131" t="s">
        <v>90</v>
      </c>
      <c r="B30" s="130">
        <f>Lønforløb!B35-Lønforløb!B34</f>
        <v>524.83000000000175</v>
      </c>
    </row>
    <row r="31" spans="1:8">
      <c r="A31" s="131" t="s">
        <v>91</v>
      </c>
      <c r="B31" s="130">
        <f>Lønforløb!B34-Lønforløb!B32</f>
        <v>1020.9199999999983</v>
      </c>
    </row>
    <row r="32" spans="1:8">
      <c r="A32" s="128" t="s">
        <v>76</v>
      </c>
      <c r="B32" s="129">
        <f>SUM(B28:B31)</f>
        <v>33344.804683333336</v>
      </c>
      <c r="C32" s="97" t="s">
        <v>89</v>
      </c>
    </row>
    <row r="34" spans="1:4">
      <c r="A34" s="98" t="s">
        <v>119</v>
      </c>
      <c r="B34" s="104"/>
      <c r="C34" s="29"/>
    </row>
    <row r="35" spans="1:4">
      <c r="A35" s="139" t="s">
        <v>78</v>
      </c>
      <c r="B35" s="134">
        <f>'Øvrige tillæg'!D4</f>
        <v>286.92770833333333</v>
      </c>
      <c r="C35" s="29" t="s">
        <v>89</v>
      </c>
    </row>
    <row r="36" spans="1:4">
      <c r="A36" s="131" t="s">
        <v>82</v>
      </c>
      <c r="B36" s="133">
        <f>'Øvrige tillæg'!D11</f>
        <v>1147.7108333333333</v>
      </c>
      <c r="C36" t="s">
        <v>89</v>
      </c>
    </row>
    <row r="37" spans="1:4">
      <c r="A37" s="131" t="s">
        <v>79</v>
      </c>
      <c r="B37" s="133">
        <f>'Øvrige tillæg'!D6</f>
        <v>746.01204166666673</v>
      </c>
      <c r="C37" t="s">
        <v>89</v>
      </c>
    </row>
    <row r="38" spans="1:4">
      <c r="A38" s="131" t="s">
        <v>81</v>
      </c>
      <c r="B38" s="133">
        <f>'Øvrige tillæg'!D7</f>
        <v>137.7253</v>
      </c>
      <c r="C38" t="s">
        <v>89</v>
      </c>
    </row>
    <row r="39" spans="1:4">
      <c r="A39" s="131" t="s">
        <v>80</v>
      </c>
      <c r="B39" s="133">
        <f>'Øvrige tillæg'!D5</f>
        <v>459.0843333333334</v>
      </c>
      <c r="C39" t="s">
        <v>89</v>
      </c>
    </row>
    <row r="40" spans="1:4">
      <c r="A40" s="131" t="s">
        <v>134</v>
      </c>
      <c r="B40" s="133">
        <f>Undervisertillæg!C9</f>
        <v>123.95277</v>
      </c>
      <c r="C40" t="s">
        <v>101</v>
      </c>
    </row>
    <row r="41" spans="1:4">
      <c r="A41" s="140" t="s">
        <v>118</v>
      </c>
      <c r="B41" s="135" t="s">
        <v>86</v>
      </c>
      <c r="C41" s="29" t="s">
        <v>133</v>
      </c>
    </row>
    <row r="42" spans="1:4">
      <c r="A42" s="27"/>
      <c r="B42" s="86"/>
      <c r="C42" s="86"/>
      <c r="D42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" sqref="B2"/>
    </sheetView>
  </sheetViews>
  <sheetFormatPr defaultRowHeight="12.75"/>
  <cols>
    <col min="1" max="1" width="25" customWidth="1"/>
    <col min="2" max="2" width="15.125" customWidth="1"/>
    <col min="3" max="3" width="15.25" customWidth="1"/>
    <col min="4" max="4" width="16.125" customWidth="1"/>
    <col min="5" max="5" width="16.375" customWidth="1"/>
  </cols>
  <sheetData>
    <row r="1" spans="1:7" ht="18">
      <c r="B1" s="95" t="s">
        <v>198</v>
      </c>
    </row>
    <row r="2" spans="1:7">
      <c r="A2" s="119" t="s">
        <v>100</v>
      </c>
      <c r="B2" s="29"/>
      <c r="C2" s="119"/>
      <c r="D2" s="29"/>
      <c r="E2" s="29"/>
    </row>
    <row r="3" spans="1:7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7">
      <c r="A4" s="137" t="s">
        <v>72</v>
      </c>
      <c r="B4" s="141">
        <f>Lønforløb!B27</f>
        <v>27705.42</v>
      </c>
      <c r="C4" s="142">
        <f>Lønforløb!B27</f>
        <v>27705.42</v>
      </c>
      <c r="D4" s="143">
        <f>Lønforløb!B27</f>
        <v>27705.42</v>
      </c>
      <c r="E4" s="143">
        <f>Lønforløb!B27</f>
        <v>27705.42</v>
      </c>
    </row>
    <row r="5" spans="1:7">
      <c r="A5" s="137" t="s">
        <v>73</v>
      </c>
      <c r="B5" s="144">
        <f>Undervisertillæg!D4</f>
        <v>1492.0240833333335</v>
      </c>
      <c r="C5" s="145">
        <f>Undervisertillæg!D4</f>
        <v>1492.0240833333335</v>
      </c>
      <c r="D5" s="146">
        <f>Undervisertillæg!D4</f>
        <v>1492.0240833333335</v>
      </c>
      <c r="E5" s="146">
        <f>Undervisertillæg!D4</f>
        <v>1492.0240833333335</v>
      </c>
      <c r="G5" s="24"/>
    </row>
    <row r="6" spans="1:7">
      <c r="A6" s="137" t="s">
        <v>137</v>
      </c>
      <c r="B6" s="147"/>
      <c r="C6" s="145">
        <f>Lønforløb!B29-Lønforløb!B27</f>
        <v>902</v>
      </c>
      <c r="D6" s="149"/>
      <c r="E6" s="149"/>
    </row>
    <row r="7" spans="1:7">
      <c r="A7" s="137" t="s">
        <v>92</v>
      </c>
      <c r="B7" s="147"/>
      <c r="C7" s="148"/>
      <c r="D7" s="149">
        <f>Lønforløb!B31-Lønforløb!B27</f>
        <v>1841.75</v>
      </c>
      <c r="E7" s="149"/>
    </row>
    <row r="8" spans="1:7">
      <c r="A8" s="137" t="s">
        <v>138</v>
      </c>
      <c r="B8" s="147"/>
      <c r="C8" s="148"/>
      <c r="D8" s="149"/>
      <c r="E8" s="149">
        <f>Lønforløb!B33-Lønforløb!B27</f>
        <v>2820.0800000000017</v>
      </c>
    </row>
    <row r="9" spans="1:7">
      <c r="A9" s="137" t="s">
        <v>90</v>
      </c>
      <c r="B9" s="147">
        <f>Lønforløb!B28-Lønforløb!B27</f>
        <v>446.5</v>
      </c>
      <c r="C9" s="148">
        <f>Lønforløb!B32-Lønforløb!B31</f>
        <v>484.41000000000349</v>
      </c>
      <c r="D9" s="149">
        <f>Lønforløb!B28-Lønforløb!B27</f>
        <v>446.5</v>
      </c>
      <c r="E9" s="149">
        <f>Lønforløb!B34-Lønforløb!B33</f>
        <v>527</v>
      </c>
    </row>
    <row r="10" spans="1:7">
      <c r="A10" s="137" t="s">
        <v>145</v>
      </c>
      <c r="B10" s="144">
        <f>Lønforløb!E30</f>
        <v>344.31324999999998</v>
      </c>
      <c r="C10" s="145">
        <f>Lønforløb!E30</f>
        <v>344.31324999999998</v>
      </c>
      <c r="D10" s="149"/>
      <c r="E10" s="149"/>
    </row>
    <row r="11" spans="1:7">
      <c r="A11" s="152" t="s">
        <v>76</v>
      </c>
      <c r="B11" s="153">
        <f>SUM(B4:B10)</f>
        <v>29988.257333333331</v>
      </c>
      <c r="C11" s="154">
        <f>SUM(C4:C10)</f>
        <v>30928.167333333335</v>
      </c>
      <c r="D11" s="155">
        <f>SUM(D4:D10)</f>
        <v>31485.694083333332</v>
      </c>
      <c r="E11" s="155">
        <f>SUM(E4:E10)</f>
        <v>32544.524083333334</v>
      </c>
      <c r="F11" s="97" t="s">
        <v>89</v>
      </c>
    </row>
    <row r="13" spans="1:7">
      <c r="A13" s="98" t="s">
        <v>94</v>
      </c>
      <c r="B13" s="104"/>
      <c r="C13" s="29"/>
    </row>
    <row r="14" spans="1:7">
      <c r="A14" s="136" t="s">
        <v>78</v>
      </c>
      <c r="B14" s="150">
        <f>'Øvrige tillæg'!D4</f>
        <v>286.92770833333333</v>
      </c>
      <c r="C14" s="29" t="s">
        <v>89</v>
      </c>
    </row>
    <row r="15" spans="1:7">
      <c r="A15" s="137" t="s">
        <v>82</v>
      </c>
      <c r="B15" s="146">
        <f>'Øvrige tillæg'!D11</f>
        <v>1147.7108333333333</v>
      </c>
      <c r="C15" t="s">
        <v>89</v>
      </c>
    </row>
    <row r="16" spans="1:7">
      <c r="A16" s="137" t="s">
        <v>79</v>
      </c>
      <c r="B16" s="146">
        <f>'Øvrige tillæg'!D6</f>
        <v>746.01204166666673</v>
      </c>
      <c r="C16" t="s">
        <v>89</v>
      </c>
    </row>
    <row r="17" spans="1:8">
      <c r="A17" s="137" t="s">
        <v>81</v>
      </c>
      <c r="B17" s="146">
        <f>'Øvrige tillæg'!D7</f>
        <v>137.7253</v>
      </c>
      <c r="C17" t="s">
        <v>89</v>
      </c>
    </row>
    <row r="18" spans="1:8">
      <c r="A18" s="137" t="s">
        <v>80</v>
      </c>
      <c r="B18" s="146">
        <f>'Øvrige tillæg'!D5</f>
        <v>459.0843333333334</v>
      </c>
      <c r="C18" t="s">
        <v>89</v>
      </c>
    </row>
    <row r="19" spans="1:8">
      <c r="A19" s="137" t="s">
        <v>77</v>
      </c>
      <c r="B19" s="146">
        <f>Undervisertillæg!C5</f>
        <v>123.95277</v>
      </c>
      <c r="C19" t="s">
        <v>101</v>
      </c>
    </row>
    <row r="20" spans="1:8">
      <c r="A20" s="138" t="s">
        <v>117</v>
      </c>
      <c r="B20" s="151" t="s">
        <v>86</v>
      </c>
      <c r="C20" s="29" t="s">
        <v>133</v>
      </c>
    </row>
    <row r="21" spans="1:8">
      <c r="A21" s="27"/>
      <c r="B21" s="86"/>
      <c r="C21" s="86"/>
      <c r="D21" s="86"/>
      <c r="E21" s="86"/>
      <c r="F21" s="86"/>
      <c r="G21" s="86"/>
      <c r="H21" s="86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A37" workbookViewId="0">
      <selection activeCell="C68" sqref="C68"/>
    </sheetView>
  </sheetViews>
  <sheetFormatPr defaultRowHeight="12.75"/>
  <cols>
    <col min="1" max="1" width="27.375" customWidth="1"/>
    <col min="2" max="2" width="21.625" customWidth="1"/>
    <col min="3" max="3" width="21.125" customWidth="1"/>
    <col min="4" max="4" width="21.25" customWidth="1"/>
    <col min="5" max="5" width="27.375" customWidth="1"/>
    <col min="6" max="6" width="17.75" customWidth="1"/>
    <col min="7" max="7" width="13.125" customWidth="1"/>
  </cols>
  <sheetData>
    <row r="1" spans="1:6" ht="18.75" customHeight="1">
      <c r="B1" s="95" t="s">
        <v>198</v>
      </c>
    </row>
    <row r="2" spans="1:6" ht="12.75" customHeight="1">
      <c r="B2" s="95"/>
    </row>
    <row r="3" spans="1:6">
      <c r="A3" s="160"/>
      <c r="B3" s="171" t="s">
        <v>159</v>
      </c>
      <c r="C3" s="171" t="s">
        <v>159</v>
      </c>
      <c r="D3" s="171" t="s">
        <v>157</v>
      </c>
      <c r="E3" s="171" t="s">
        <v>157</v>
      </c>
    </row>
    <row r="4" spans="1:6">
      <c r="A4" s="161"/>
      <c r="B4" s="171" t="s">
        <v>160</v>
      </c>
      <c r="C4" s="171" t="s">
        <v>160</v>
      </c>
      <c r="D4" s="171" t="s">
        <v>158</v>
      </c>
      <c r="E4" s="171" t="s">
        <v>158</v>
      </c>
    </row>
    <row r="5" spans="1:6">
      <c r="A5" s="161" t="s">
        <v>165</v>
      </c>
      <c r="B5" s="171" t="s">
        <v>155</v>
      </c>
      <c r="C5" s="171" t="s">
        <v>156</v>
      </c>
      <c r="D5" s="171" t="s">
        <v>155</v>
      </c>
      <c r="E5" s="171" t="s">
        <v>156</v>
      </c>
    </row>
    <row r="6" spans="1:6">
      <c r="A6" s="163" t="s">
        <v>72</v>
      </c>
      <c r="B6" s="164">
        <f>Lønforløb!B27</f>
        <v>27705.42</v>
      </c>
      <c r="C6" s="164">
        <f>Lønforløb!B27</f>
        <v>27705.42</v>
      </c>
      <c r="D6" s="164">
        <f>Lønforløb!B27</f>
        <v>27705.42</v>
      </c>
      <c r="E6" s="164">
        <f>Lønforløb!B27</f>
        <v>27705.42</v>
      </c>
    </row>
    <row r="7" spans="1:6">
      <c r="A7" s="162" t="s">
        <v>90</v>
      </c>
      <c r="B7" s="130">
        <f>Lønforløb!B36-Lønforløb!B35</f>
        <v>535.75</v>
      </c>
      <c r="C7" s="130">
        <f>Lønforløb!B36-Lønforløb!B35</f>
        <v>535.75</v>
      </c>
      <c r="D7" s="130">
        <f>Lønforløb!B36-Lønforløb!B35</f>
        <v>535.75</v>
      </c>
      <c r="E7" s="130">
        <f>Lønforløb!B36-Lønforløb!B35</f>
        <v>535.75</v>
      </c>
    </row>
    <row r="8" spans="1:6">
      <c r="A8" s="162" t="s">
        <v>146</v>
      </c>
      <c r="B8" s="133">
        <f>Lønforløb!B35-Lønforløb!B32</f>
        <v>1545.75</v>
      </c>
      <c r="C8" s="133">
        <f>Lønforløb!B35-Lønforløb!B32</f>
        <v>1545.75</v>
      </c>
      <c r="D8" s="133">
        <f>Lønforløb!B35-Lønforløb!B32</f>
        <v>1545.75</v>
      </c>
      <c r="E8" s="133">
        <f>Lønforløb!B35-Lønforløb!B32</f>
        <v>1545.75</v>
      </c>
    </row>
    <row r="9" spans="1:6">
      <c r="A9" s="162" t="s">
        <v>147</v>
      </c>
      <c r="B9" s="130">
        <f>Lønforløb!B32-Lønforløb!B27</f>
        <v>2326.1600000000035</v>
      </c>
      <c r="C9" s="130">
        <f>Lønforløb!B32-Lønforløb!B27</f>
        <v>2326.1600000000035</v>
      </c>
      <c r="D9" s="130">
        <f>Lønforløb!B32-Lønforløb!B27</f>
        <v>2326.1600000000035</v>
      </c>
      <c r="E9" s="130">
        <f>Lønforløb!B32-Lønforløb!B27</f>
        <v>2326.1600000000035</v>
      </c>
    </row>
    <row r="10" spans="1:6">
      <c r="A10" s="162" t="s">
        <v>148</v>
      </c>
      <c r="B10" s="130"/>
      <c r="C10" s="130">
        <f>Lønforløb!B37-Lønforløb!B36</f>
        <v>546.41999999999825</v>
      </c>
      <c r="D10" s="130"/>
      <c r="E10" s="130">
        <f>Lønforløb!B37-Lønforløb!B36</f>
        <v>546.41999999999825</v>
      </c>
    </row>
    <row r="11" spans="1:6">
      <c r="A11" s="162" t="s">
        <v>153</v>
      </c>
      <c r="B11" s="133">
        <f>Lønforløb!E30</f>
        <v>344.31324999999998</v>
      </c>
      <c r="C11" s="133">
        <f>Lønforløb!E30</f>
        <v>344.31324999999998</v>
      </c>
      <c r="D11" s="133"/>
      <c r="E11" s="133"/>
    </row>
    <row r="12" spans="1:6">
      <c r="A12" s="162" t="s">
        <v>149</v>
      </c>
      <c r="B12" s="130"/>
      <c r="C12" s="130"/>
      <c r="D12" s="133">
        <f>Lønforløb!E34</f>
        <v>1147.7108333333333</v>
      </c>
      <c r="E12" s="133">
        <f>Lønforløb!E34</f>
        <v>1147.7108333333333</v>
      </c>
    </row>
    <row r="13" spans="1:6">
      <c r="A13" s="162" t="s">
        <v>200</v>
      </c>
      <c r="B13" s="168">
        <f>Lønforløb!E33</f>
        <v>803.39758333333339</v>
      </c>
      <c r="C13" s="168">
        <f>Lønforløb!E33</f>
        <v>803.39758333333339</v>
      </c>
      <c r="D13" s="168">
        <f>Lønforløb!E33</f>
        <v>803.39758333333339</v>
      </c>
      <c r="E13" s="168">
        <f>Lønforløb!E33</f>
        <v>803.39758333333339</v>
      </c>
    </row>
    <row r="14" spans="1:6">
      <c r="A14" s="165" t="s">
        <v>154</v>
      </c>
      <c r="B14" s="129">
        <f>SUM(B6:B13)</f>
        <v>33260.790833333333</v>
      </c>
      <c r="C14" s="129">
        <f>SUM(C6:C13)</f>
        <v>33807.210833333331</v>
      </c>
      <c r="D14" s="129">
        <f>SUM(D6:D13)</f>
        <v>34064.188416666664</v>
      </c>
      <c r="E14" s="129">
        <f>SUM(E6:E13)</f>
        <v>34610.608416666662</v>
      </c>
      <c r="F14" t="s">
        <v>189</v>
      </c>
    </row>
    <row r="15" spans="1:6">
      <c r="A15" s="169" t="s">
        <v>190</v>
      </c>
    </row>
    <row r="16" spans="1:6">
      <c r="A16" s="17"/>
      <c r="B16" s="170" t="s">
        <v>163</v>
      </c>
    </row>
    <row r="18" spans="1:5">
      <c r="A18" s="160"/>
      <c r="B18" s="86" t="s">
        <v>161</v>
      </c>
      <c r="C18" s="171" t="s">
        <v>161</v>
      </c>
    </row>
    <row r="19" spans="1:5">
      <c r="A19" s="161" t="s">
        <v>164</v>
      </c>
      <c r="B19" s="86" t="s">
        <v>177</v>
      </c>
      <c r="C19" s="171" t="s">
        <v>162</v>
      </c>
    </row>
    <row r="20" spans="1:5">
      <c r="A20" s="139" t="s">
        <v>150</v>
      </c>
      <c r="B20" s="166">
        <f>Lønforløb!B41</f>
        <v>35493.08</v>
      </c>
      <c r="C20" s="164">
        <f>Lønforløb!B41</f>
        <v>35493.08</v>
      </c>
    </row>
    <row r="21" spans="1:5">
      <c r="A21" s="131" t="s">
        <v>151</v>
      </c>
      <c r="B21" s="167"/>
      <c r="C21" s="130">
        <f>Lønforløb!B44-Lønforløb!B41</f>
        <v>3144.9199999999983</v>
      </c>
    </row>
    <row r="22" spans="1:5">
      <c r="A22" s="131" t="s">
        <v>152</v>
      </c>
      <c r="B22" s="216">
        <f>Lønforløb!E35</f>
        <v>1377.2529999999999</v>
      </c>
      <c r="C22" s="133">
        <f>Lønforløb!E35</f>
        <v>1377.2529999999999</v>
      </c>
    </row>
    <row r="23" spans="1:5">
      <c r="A23" s="140" t="s">
        <v>199</v>
      </c>
      <c r="B23" s="168"/>
      <c r="C23" s="168">
        <f>Lønforløb!E32</f>
        <v>746.01204166666673</v>
      </c>
    </row>
    <row r="24" spans="1:5">
      <c r="A24" s="218" t="s">
        <v>76</v>
      </c>
      <c r="B24" s="215">
        <f>SUM(B20:B23)</f>
        <v>36870.332999999999</v>
      </c>
      <c r="C24" s="217">
        <f>SUM(C20:C23)</f>
        <v>40761.265041666666</v>
      </c>
      <c r="D24" t="s">
        <v>89</v>
      </c>
      <c r="E24" s="29"/>
    </row>
    <row r="28" spans="1:5">
      <c r="A28" s="160"/>
      <c r="B28" s="171"/>
      <c r="C28" s="171" t="s">
        <v>172</v>
      </c>
      <c r="D28" s="171" t="s">
        <v>174</v>
      </c>
    </row>
    <row r="29" spans="1:5">
      <c r="A29" s="161" t="s">
        <v>176</v>
      </c>
      <c r="B29" s="171" t="s">
        <v>171</v>
      </c>
      <c r="C29" s="171" t="s">
        <v>173</v>
      </c>
      <c r="D29" s="171" t="s">
        <v>175</v>
      </c>
    </row>
    <row r="30" spans="1:5">
      <c r="A30" s="176" t="s">
        <v>166</v>
      </c>
      <c r="B30" s="177">
        <f>Lønforløb!B40</f>
        <v>34713.67</v>
      </c>
      <c r="C30" s="177">
        <f>Lønforløb!B40</f>
        <v>34713.67</v>
      </c>
      <c r="D30" s="177">
        <f>Lønforløb!B40</f>
        <v>34713.67</v>
      </c>
    </row>
    <row r="31" spans="1:5">
      <c r="A31" s="174" t="s">
        <v>146</v>
      </c>
      <c r="B31" s="178">
        <f>Lønforløb!B43-Lønforløb!B40</f>
        <v>2226.3300000000017</v>
      </c>
      <c r="C31" s="178">
        <f>Lønforløb!B43-Lønforløb!B40</f>
        <v>2226.3300000000017</v>
      </c>
      <c r="D31" s="178">
        <f>Lønforløb!B43-Lønforløb!B40</f>
        <v>2226.3300000000017</v>
      </c>
    </row>
    <row r="32" spans="1:5">
      <c r="A32" s="174" t="s">
        <v>168</v>
      </c>
      <c r="B32" s="178">
        <f>Lønforløb!E33</f>
        <v>803.39758333333339</v>
      </c>
      <c r="C32" s="178">
        <f>Lønforløb!E33</f>
        <v>803.39758333333339</v>
      </c>
      <c r="D32" s="178">
        <f>Lønforløb!E33</f>
        <v>803.39758333333339</v>
      </c>
    </row>
    <row r="33" spans="1:7">
      <c r="A33" s="174" t="s">
        <v>167</v>
      </c>
      <c r="B33" s="178"/>
      <c r="C33" s="178">
        <f>Lønforløb!E37</f>
        <v>1721.5662500000001</v>
      </c>
      <c r="D33" s="178">
        <f>Lønforløb!E37</f>
        <v>1721.5662500000001</v>
      </c>
    </row>
    <row r="34" spans="1:7">
      <c r="A34" s="174" t="s">
        <v>167</v>
      </c>
      <c r="B34" s="178"/>
      <c r="C34" s="178"/>
      <c r="D34" s="178">
        <f>Lønforløb!E37</f>
        <v>1721.5662500000001</v>
      </c>
    </row>
    <row r="35" spans="1:7">
      <c r="A35" s="174" t="s">
        <v>191</v>
      </c>
      <c r="B35" s="178"/>
      <c r="C35" s="178"/>
      <c r="D35" s="178">
        <f>Lønforløb!E39</f>
        <v>4005.5108083333339</v>
      </c>
    </row>
    <row r="36" spans="1:7">
      <c r="A36" s="174" t="s">
        <v>199</v>
      </c>
      <c r="B36" s="178"/>
      <c r="C36" s="178"/>
      <c r="D36" s="178">
        <f>Lønforløb!E32</f>
        <v>746.01204166666673</v>
      </c>
      <c r="E36" t="s">
        <v>89</v>
      </c>
    </row>
    <row r="37" spans="1:7">
      <c r="A37" s="175" t="s">
        <v>76</v>
      </c>
      <c r="B37" s="179">
        <f>SUM(B30:B34)</f>
        <v>37743.397583333332</v>
      </c>
      <c r="C37" s="179">
        <f>SUM(C30:C34)</f>
        <v>39464.963833333335</v>
      </c>
      <c r="D37" s="179">
        <f>SUM(D30:D36)</f>
        <v>45938.05293333334</v>
      </c>
    </row>
    <row r="38" spans="1:7">
      <c r="A38" s="17"/>
      <c r="B38" s="30"/>
      <c r="C38" s="30"/>
      <c r="D38" s="30"/>
    </row>
    <row r="40" spans="1:7">
      <c r="A40" s="206" t="s">
        <v>192</v>
      </c>
      <c r="B40" s="207" t="s">
        <v>195</v>
      </c>
      <c r="C40" s="206" t="s">
        <v>196</v>
      </c>
    </row>
    <row r="41" spans="1:7">
      <c r="A41" s="181" t="s">
        <v>193</v>
      </c>
      <c r="B41" s="146">
        <f>Lønforløb!B27</f>
        <v>27705.42</v>
      </c>
      <c r="C41" s="208">
        <f>Lønforløb!B27</f>
        <v>27705.42</v>
      </c>
    </row>
    <row r="42" spans="1:7">
      <c r="A42" s="181" t="s">
        <v>145</v>
      </c>
      <c r="B42" s="146">
        <f>Lønforløb!E30</f>
        <v>344.31324999999998</v>
      </c>
      <c r="C42" s="208">
        <f>Lønforløb!E30</f>
        <v>344.31324999999998</v>
      </c>
    </row>
    <row r="43" spans="1:7">
      <c r="A43" s="181" t="s">
        <v>194</v>
      </c>
      <c r="B43" s="146">
        <f>Lønforløb!B29-Lønforløb!B27</f>
        <v>902</v>
      </c>
      <c r="C43" s="208">
        <f>Lønforløb!B29-Lønforløb!B27</f>
        <v>902</v>
      </c>
    </row>
    <row r="44" spans="1:7">
      <c r="A44" s="181" t="s">
        <v>197</v>
      </c>
      <c r="B44" s="146"/>
      <c r="C44" s="208">
        <f>Lønforløb!B35-Lønforløb!B29</f>
        <v>2969.9100000000035</v>
      </c>
    </row>
    <row r="45" spans="1:7">
      <c r="A45" s="181"/>
      <c r="B45" s="146"/>
      <c r="C45" s="208"/>
      <c r="E45" s="180" t="s">
        <v>181</v>
      </c>
      <c r="F45" s="185" t="s">
        <v>182</v>
      </c>
      <c r="G45" s="186" t="s">
        <v>183</v>
      </c>
    </row>
    <row r="46" spans="1:7">
      <c r="A46" s="152" t="s">
        <v>47</v>
      </c>
      <c r="B46" s="155">
        <f>SUM(B41:B44)</f>
        <v>28951.733249999997</v>
      </c>
      <c r="C46" s="209">
        <f>SUM(C41:C44)</f>
        <v>31921.643250000001</v>
      </c>
      <c r="D46" t="s">
        <v>89</v>
      </c>
      <c r="E46" s="184" t="s">
        <v>150</v>
      </c>
      <c r="F46" s="150">
        <f>Lønforløb!B41</f>
        <v>35493.08</v>
      </c>
      <c r="G46" s="150">
        <f>Lønforløb!B41</f>
        <v>35493.08</v>
      </c>
    </row>
    <row r="47" spans="1:7">
      <c r="B47" s="97"/>
      <c r="C47" s="97"/>
      <c r="E47" s="181" t="s">
        <v>179</v>
      </c>
      <c r="F47" s="146">
        <f>Lønforløb!E35</f>
        <v>1377.2529999999999</v>
      </c>
      <c r="G47" s="146">
        <f>Lønforløb!E35</f>
        <v>1377.2529999999999</v>
      </c>
    </row>
    <row r="48" spans="1:7">
      <c r="A48" s="180" t="s">
        <v>178</v>
      </c>
      <c r="B48" s="183" t="s">
        <v>182</v>
      </c>
      <c r="C48" s="171" t="s">
        <v>183</v>
      </c>
      <c r="E48" s="181" t="s">
        <v>180</v>
      </c>
      <c r="F48" s="146"/>
      <c r="G48" s="146">
        <f>Lønforløb!E38</f>
        <v>2295.4216666666666</v>
      </c>
    </row>
    <row r="49" spans="1:8">
      <c r="A49" s="184" t="s">
        <v>166</v>
      </c>
      <c r="B49" s="150">
        <f>Lønforløb!B40</f>
        <v>34713.67</v>
      </c>
      <c r="C49" s="150">
        <f>Lønforløb!B40</f>
        <v>34713.67</v>
      </c>
      <c r="E49" s="181" t="s">
        <v>199</v>
      </c>
      <c r="F49" s="146"/>
      <c r="G49" s="146">
        <f>Lønforløb!E32</f>
        <v>746.01204166666673</v>
      </c>
    </row>
    <row r="50" spans="1:8">
      <c r="A50" s="181" t="s">
        <v>179</v>
      </c>
      <c r="B50" s="146">
        <f>Lønforløb!E35</f>
        <v>1377.2529999999999</v>
      </c>
      <c r="C50" s="146">
        <f>Lønforløb!E35</f>
        <v>1377.2529999999999</v>
      </c>
      <c r="E50" s="182" t="s">
        <v>76</v>
      </c>
      <c r="F50" s="187">
        <f>SUM(F46:F48)</f>
        <v>36870.332999999999</v>
      </c>
      <c r="G50" s="187">
        <f>SUM(G46:G49)</f>
        <v>39911.766708333336</v>
      </c>
      <c r="H50" t="s">
        <v>89</v>
      </c>
    </row>
    <row r="51" spans="1:8">
      <c r="A51" s="181" t="s">
        <v>169</v>
      </c>
      <c r="B51" s="146">
        <f>Lønforløb!E31</f>
        <v>631.24095833333342</v>
      </c>
      <c r="C51" s="146">
        <f>Lønforløb!E31</f>
        <v>631.24095833333342</v>
      </c>
    </row>
    <row r="52" spans="1:8">
      <c r="A52" s="181" t="s">
        <v>180</v>
      </c>
      <c r="B52" s="146"/>
      <c r="C52" s="146">
        <f>Lønforløb!E38</f>
        <v>2295.4216666666666</v>
      </c>
    </row>
    <row r="53" spans="1:8">
      <c r="A53" s="181" t="s">
        <v>199</v>
      </c>
      <c r="B53" s="146"/>
      <c r="C53" s="146">
        <f>Lønforløb!E32</f>
        <v>746.01204166666673</v>
      </c>
    </row>
    <row r="54" spans="1:8">
      <c r="A54" s="182" t="s">
        <v>76</v>
      </c>
      <c r="B54" s="155">
        <f>SUM(B49:B52)</f>
        <v>36722.163958333331</v>
      </c>
      <c r="C54" s="155">
        <f>SUM(C49:C53)</f>
        <v>39763.597666666668</v>
      </c>
      <c r="D54" t="s">
        <v>89</v>
      </c>
    </row>
    <row r="56" spans="1:8">
      <c r="A56" s="161" t="s">
        <v>184</v>
      </c>
      <c r="B56" s="183" t="s">
        <v>182</v>
      </c>
      <c r="C56" s="171" t="s">
        <v>183</v>
      </c>
    </row>
    <row r="57" spans="1:8">
      <c r="A57" s="190" t="s">
        <v>166</v>
      </c>
      <c r="B57" s="211">
        <f>Lønforløb!B40</f>
        <v>34713.67</v>
      </c>
      <c r="C57" s="191">
        <f>Lønforløb!B40</f>
        <v>34713.67</v>
      </c>
    </row>
    <row r="58" spans="1:8">
      <c r="A58" s="188" t="s">
        <v>179</v>
      </c>
      <c r="B58" s="212">
        <f>Lønforløb!E35</f>
        <v>1377.2529999999999</v>
      </c>
      <c r="C58" s="192">
        <f>Lønforløb!E35</f>
        <v>1377.2529999999999</v>
      </c>
    </row>
    <row r="59" spans="1:8">
      <c r="A59" s="188" t="s">
        <v>169</v>
      </c>
      <c r="B59" s="212">
        <f>Lønforløb!E31</f>
        <v>631.24095833333342</v>
      </c>
      <c r="C59" s="192">
        <f>Lønforløb!E31</f>
        <v>631.24095833333342</v>
      </c>
    </row>
    <row r="60" spans="1:8">
      <c r="A60" s="188" t="s">
        <v>199</v>
      </c>
      <c r="B60" s="192"/>
      <c r="C60" s="214">
        <f>Lønforløb!E32</f>
        <v>746.01204166666673</v>
      </c>
    </row>
    <row r="61" spans="1:8">
      <c r="A61" s="189" t="s">
        <v>154</v>
      </c>
      <c r="B61" s="193">
        <f>SUM(B57:B59)</f>
        <v>36722.163958333331</v>
      </c>
      <c r="C61" s="213">
        <f>SUM(C57:C60)</f>
        <v>37468.175999999999</v>
      </c>
      <c r="D61" t="s">
        <v>89</v>
      </c>
    </row>
    <row r="62" spans="1:8">
      <c r="B62" s="97"/>
    </row>
    <row r="63" spans="1:8">
      <c r="A63" s="161" t="s">
        <v>185</v>
      </c>
      <c r="B63" s="183" t="s">
        <v>182</v>
      </c>
      <c r="C63" s="171" t="s">
        <v>183</v>
      </c>
    </row>
    <row r="64" spans="1:8">
      <c r="A64" s="190" t="s">
        <v>150</v>
      </c>
      <c r="B64" s="191">
        <f>Lønforløb!B41</f>
        <v>35493.08</v>
      </c>
      <c r="C64" s="191">
        <f>Lønforløb!B41</f>
        <v>35493.08</v>
      </c>
    </row>
    <row r="65" spans="1:4">
      <c r="A65" s="188" t="s">
        <v>179</v>
      </c>
      <c r="B65" s="192">
        <f>Lønforløb!E35</f>
        <v>1377.2529999999999</v>
      </c>
      <c r="C65" s="192">
        <f>Lønforløb!E35</f>
        <v>1377.2529999999999</v>
      </c>
    </row>
    <row r="66" spans="1:4">
      <c r="A66" s="188" t="s">
        <v>199</v>
      </c>
      <c r="B66" s="192"/>
      <c r="C66" s="192">
        <f>Lønforløb!E32</f>
        <v>746.01204166666673</v>
      </c>
    </row>
    <row r="67" spans="1:4">
      <c r="A67" s="189" t="s">
        <v>154</v>
      </c>
      <c r="B67" s="193">
        <f>SUM(B64:B65)</f>
        <v>36870.332999999999</v>
      </c>
      <c r="C67" s="193">
        <f>SUM(C64:C66)</f>
        <v>37616.345041666667</v>
      </c>
      <c r="D67" t="s">
        <v>89</v>
      </c>
    </row>
  </sheetData>
  <pageMargins left="0.25" right="0.2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" sqref="C2"/>
    </sheetView>
  </sheetViews>
  <sheetFormatPr defaultRowHeight="12.75"/>
  <cols>
    <col min="1" max="1" width="29.5" customWidth="1"/>
    <col min="2" max="2" width="14.75" customWidth="1"/>
    <col min="3" max="3" width="13.75" customWidth="1"/>
  </cols>
  <sheetData>
    <row r="1" spans="1:4" ht="18">
      <c r="A1" s="95" t="s">
        <v>95</v>
      </c>
      <c r="C1" s="95" t="s">
        <v>198</v>
      </c>
    </row>
    <row r="3" spans="1:4">
      <c r="A3" s="86" t="s">
        <v>96</v>
      </c>
    </row>
    <row r="4" spans="1:4">
      <c r="A4" s="70"/>
      <c r="B4" s="70" t="s">
        <v>39</v>
      </c>
      <c r="C4" s="113" t="s">
        <v>5</v>
      </c>
      <c r="D4" s="112"/>
    </row>
    <row r="5" spans="1:4">
      <c r="A5" s="71" t="s">
        <v>74</v>
      </c>
      <c r="B5" s="72">
        <v>194.47</v>
      </c>
      <c r="C5" s="111">
        <f>B5*Lønforløb!B47</f>
        <v>267.83439091000002</v>
      </c>
      <c r="D5" s="112"/>
    </row>
    <row r="6" spans="1:4">
      <c r="A6" s="71" t="s">
        <v>97</v>
      </c>
      <c r="B6" s="72">
        <v>185.4</v>
      </c>
      <c r="C6" s="111">
        <f>B6*Lønforløb!B47</f>
        <v>255.34270620000001</v>
      </c>
      <c r="D6" s="112"/>
    </row>
    <row r="7" spans="1:4">
      <c r="A7" s="71" t="s">
        <v>100</v>
      </c>
      <c r="B7" s="72">
        <v>156.54</v>
      </c>
      <c r="C7" s="111">
        <f>B7*Lønforløb!B47</f>
        <v>215.59518462</v>
      </c>
      <c r="D7" s="112"/>
    </row>
    <row r="9" spans="1:4">
      <c r="A9" t="s">
        <v>98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80" zoomScaleNormal="80" workbookViewId="0">
      <selection activeCell="E33" sqref="E33"/>
    </sheetView>
  </sheetViews>
  <sheetFormatPr defaultRowHeight="12.75"/>
  <cols>
    <col min="1" max="1" width="21.75" customWidth="1"/>
    <col min="2" max="2" width="38.875" customWidth="1"/>
    <col min="3" max="3" width="34.625" customWidth="1"/>
    <col min="4" max="4" width="23" customWidth="1"/>
    <col min="5" max="5" width="35.125" customWidth="1"/>
    <col min="6" max="6" width="15.25" customWidth="1"/>
  </cols>
  <sheetData>
    <row r="1" spans="1:6" ht="19.5">
      <c r="A1" s="36" t="s">
        <v>170</v>
      </c>
      <c r="C1" s="95" t="s">
        <v>198</v>
      </c>
    </row>
    <row r="3" spans="1:6" ht="15">
      <c r="A3" s="25" t="s">
        <v>65</v>
      </c>
    </row>
    <row r="4" spans="1:6">
      <c r="A4" s="40" t="s">
        <v>7</v>
      </c>
      <c r="B4" s="40" t="s">
        <v>8</v>
      </c>
      <c r="C4" s="40" t="s">
        <v>13</v>
      </c>
      <c r="D4" s="40" t="s">
        <v>14</v>
      </c>
      <c r="E4" s="40" t="s">
        <v>15</v>
      </c>
    </row>
    <row r="5" spans="1:6">
      <c r="A5" s="41" t="s">
        <v>9</v>
      </c>
      <c r="B5" s="61" t="s">
        <v>102</v>
      </c>
      <c r="C5" s="55" t="s">
        <v>104</v>
      </c>
      <c r="D5" s="55" t="s">
        <v>106</v>
      </c>
      <c r="E5" s="55" t="s">
        <v>105</v>
      </c>
    </row>
    <row r="6" spans="1:6">
      <c r="A6" s="41" t="s">
        <v>12</v>
      </c>
      <c r="B6" s="61" t="s">
        <v>102</v>
      </c>
      <c r="C6" s="55" t="s">
        <v>107</v>
      </c>
      <c r="D6" s="55" t="s">
        <v>108</v>
      </c>
      <c r="E6" s="55" t="s">
        <v>109</v>
      </c>
      <c r="F6" s="156" t="s">
        <v>135</v>
      </c>
    </row>
    <row r="7" spans="1:6">
      <c r="A7" s="41" t="s">
        <v>27</v>
      </c>
      <c r="B7" s="61" t="s">
        <v>103</v>
      </c>
      <c r="C7" s="55" t="s">
        <v>110</v>
      </c>
      <c r="D7" s="55" t="s">
        <v>112</v>
      </c>
      <c r="E7" s="55" t="s">
        <v>111</v>
      </c>
    </row>
    <row r="8" spans="1:6">
      <c r="A8" s="17"/>
      <c r="B8" s="23"/>
      <c r="C8" s="53"/>
      <c r="D8" s="53"/>
      <c r="E8" s="53"/>
    </row>
    <row r="9" spans="1:6" ht="15">
      <c r="A9" s="25" t="s">
        <v>114</v>
      </c>
    </row>
    <row r="10" spans="1:6">
      <c r="A10" s="47" t="s">
        <v>7</v>
      </c>
      <c r="B10" s="47" t="s">
        <v>8</v>
      </c>
    </row>
    <row r="11" spans="1:6">
      <c r="A11" s="48" t="s">
        <v>9</v>
      </c>
      <c r="B11" s="54" t="s">
        <v>128</v>
      </c>
    </row>
    <row r="12" spans="1:6">
      <c r="A12" s="48" t="s">
        <v>27</v>
      </c>
      <c r="B12" s="54" t="s">
        <v>113</v>
      </c>
    </row>
    <row r="14" spans="1:6" ht="15">
      <c r="A14" s="25" t="s">
        <v>18</v>
      </c>
      <c r="E14" s="63"/>
    </row>
    <row r="15" spans="1:6">
      <c r="A15" s="57" t="s">
        <v>35</v>
      </c>
      <c r="B15" s="58"/>
      <c r="C15" s="45"/>
    </row>
    <row r="16" spans="1:6">
      <c r="A16" s="59" t="s">
        <v>10</v>
      </c>
      <c r="B16" s="45"/>
      <c r="C16" s="60" t="s">
        <v>16</v>
      </c>
      <c r="D16" t="s">
        <v>37</v>
      </c>
    </row>
    <row r="17" spans="1:10">
      <c r="A17" s="64" t="s">
        <v>11</v>
      </c>
      <c r="B17" s="45"/>
      <c r="C17" s="60" t="s">
        <v>17</v>
      </c>
      <c r="D17" t="s">
        <v>38</v>
      </c>
    </row>
    <row r="18" spans="1:10">
      <c r="A18" s="57" t="s">
        <v>36</v>
      </c>
      <c r="B18" s="58"/>
      <c r="C18" s="60"/>
    </row>
    <row r="19" spans="1:10">
      <c r="A19" s="59" t="s">
        <v>21</v>
      </c>
      <c r="B19" s="45"/>
      <c r="C19" s="60" t="s">
        <v>16</v>
      </c>
    </row>
    <row r="20" spans="1:10">
      <c r="A20" s="45" t="s">
        <v>68</v>
      </c>
      <c r="B20" s="45"/>
      <c r="C20" s="60" t="s">
        <v>28</v>
      </c>
    </row>
    <row r="22" spans="1:10">
      <c r="A22" s="15" t="s">
        <v>2</v>
      </c>
      <c r="B22" s="16" t="s">
        <v>20</v>
      </c>
    </row>
    <row r="23" spans="1:10" ht="15.75">
      <c r="A23" s="21">
        <v>27</v>
      </c>
      <c r="B23" s="22">
        <v>26008</v>
      </c>
      <c r="J23" s="108"/>
    </row>
    <row r="24" spans="1:10" ht="15.75">
      <c r="A24" s="21">
        <v>28</v>
      </c>
      <c r="B24" s="22">
        <v>26419.42</v>
      </c>
      <c r="C24" s="94"/>
      <c r="J24" s="108"/>
    </row>
    <row r="25" spans="1:10" ht="15.75">
      <c r="A25" s="21">
        <v>29</v>
      </c>
      <c r="B25" s="22">
        <v>26839.42</v>
      </c>
      <c r="C25" s="94"/>
      <c r="J25" s="108"/>
    </row>
    <row r="26" spans="1:10" ht="15.75">
      <c r="A26" s="21">
        <v>30</v>
      </c>
      <c r="B26" s="22">
        <v>27267.75</v>
      </c>
      <c r="C26" s="94"/>
      <c r="J26" s="108"/>
    </row>
    <row r="27" spans="1:10" ht="15.75">
      <c r="A27" s="21">
        <v>31</v>
      </c>
      <c r="B27" s="22">
        <v>27705.42</v>
      </c>
      <c r="C27" s="25" t="s">
        <v>26</v>
      </c>
      <c r="J27" s="109"/>
    </row>
    <row r="28" spans="1:10" ht="15.75">
      <c r="A28" s="21">
        <v>32</v>
      </c>
      <c r="B28" s="22">
        <v>28151.919999999998</v>
      </c>
      <c r="C28" s="19" t="s">
        <v>39</v>
      </c>
      <c r="D28" s="19" t="s">
        <v>5</v>
      </c>
      <c r="E28" s="19" t="s">
        <v>4</v>
      </c>
      <c r="J28" s="108"/>
    </row>
    <row r="29" spans="1:10" ht="15.75">
      <c r="A29" s="21">
        <v>33</v>
      </c>
      <c r="B29" s="22">
        <v>28607.42</v>
      </c>
      <c r="C29" s="44">
        <v>2000</v>
      </c>
      <c r="D29" s="44">
        <f>C29*B47</f>
        <v>2754.5060000000003</v>
      </c>
      <c r="E29" s="20">
        <f t="shared" ref="E29:E30" si="0">D29/12</f>
        <v>229.5421666666667</v>
      </c>
      <c r="J29" s="108"/>
    </row>
    <row r="30" spans="1:10" ht="15.75">
      <c r="A30" s="21">
        <v>34</v>
      </c>
      <c r="B30" s="22">
        <v>29072.75</v>
      </c>
      <c r="C30" s="44">
        <v>3000</v>
      </c>
      <c r="D30" s="44">
        <f>C30*B47</f>
        <v>4131.759</v>
      </c>
      <c r="E30" s="20">
        <f t="shared" si="0"/>
        <v>344.31324999999998</v>
      </c>
      <c r="J30" s="108"/>
    </row>
    <row r="31" spans="1:10" ht="15.75">
      <c r="A31" s="21">
        <v>35</v>
      </c>
      <c r="B31" s="22">
        <v>29547.17</v>
      </c>
      <c r="C31" s="44">
        <v>5500</v>
      </c>
      <c r="D31" s="44">
        <f>C31*B47</f>
        <v>7574.8915000000006</v>
      </c>
      <c r="E31" s="20">
        <f t="shared" ref="E31:E39" si="1">D31/12</f>
        <v>631.24095833333342</v>
      </c>
      <c r="J31" s="108"/>
    </row>
    <row r="32" spans="1:10" ht="15.75">
      <c r="A32" s="21">
        <v>36</v>
      </c>
      <c r="B32" s="22">
        <v>30031.58</v>
      </c>
      <c r="C32" s="44">
        <v>6500</v>
      </c>
      <c r="D32" s="44">
        <f>C32*B47</f>
        <v>8952.1445000000003</v>
      </c>
      <c r="E32" s="20">
        <f t="shared" si="1"/>
        <v>746.01204166666673</v>
      </c>
      <c r="J32" s="109"/>
    </row>
    <row r="33" spans="1:10" ht="15.75">
      <c r="A33" s="21">
        <v>37</v>
      </c>
      <c r="B33" s="22">
        <v>30525.5</v>
      </c>
      <c r="C33" s="44">
        <v>7000</v>
      </c>
      <c r="D33" s="44">
        <f>C33*B47</f>
        <v>9640.7710000000006</v>
      </c>
      <c r="E33" s="20">
        <f t="shared" si="1"/>
        <v>803.39758333333339</v>
      </c>
      <c r="J33" s="108"/>
    </row>
    <row r="34" spans="1:10" ht="15.75">
      <c r="A34" s="21">
        <v>38</v>
      </c>
      <c r="B34" s="22">
        <v>31052.5</v>
      </c>
      <c r="C34" s="44">
        <v>10000</v>
      </c>
      <c r="D34" s="44">
        <f>C34*B47</f>
        <v>13772.53</v>
      </c>
      <c r="E34" s="20">
        <f t="shared" si="1"/>
        <v>1147.7108333333333</v>
      </c>
      <c r="J34" s="108"/>
    </row>
    <row r="35" spans="1:10" ht="15.75">
      <c r="A35" s="21">
        <v>39</v>
      </c>
      <c r="B35" s="22">
        <v>31577.33</v>
      </c>
      <c r="C35" s="44">
        <v>12000</v>
      </c>
      <c r="D35" s="44">
        <f>C35*B47</f>
        <v>16527.036</v>
      </c>
      <c r="E35" s="20">
        <f t="shared" si="1"/>
        <v>1377.2529999999999</v>
      </c>
      <c r="J35" s="108"/>
    </row>
    <row r="36" spans="1:10" ht="15.75">
      <c r="A36" s="21">
        <v>40</v>
      </c>
      <c r="B36" s="22">
        <v>32113.08</v>
      </c>
      <c r="C36" s="44">
        <v>13000</v>
      </c>
      <c r="D36" s="44">
        <f>C36*B47</f>
        <v>17904.289000000001</v>
      </c>
      <c r="E36" s="20">
        <f t="shared" si="1"/>
        <v>1492.0240833333335</v>
      </c>
      <c r="J36" s="108"/>
    </row>
    <row r="37" spans="1:10" ht="15.75">
      <c r="A37" s="21">
        <v>41</v>
      </c>
      <c r="B37" s="22">
        <v>32659.5</v>
      </c>
      <c r="C37" s="172">
        <v>15000</v>
      </c>
      <c r="D37" s="173">
        <f>C37*B47</f>
        <v>20658.795000000002</v>
      </c>
      <c r="E37" s="20">
        <f t="shared" si="1"/>
        <v>1721.5662500000001</v>
      </c>
      <c r="J37" s="109"/>
    </row>
    <row r="38" spans="1:10" ht="15.75">
      <c r="A38" s="21">
        <v>42</v>
      </c>
      <c r="B38" s="22">
        <v>33216.83</v>
      </c>
      <c r="C38" s="172">
        <v>20000</v>
      </c>
      <c r="D38" s="44">
        <f>C38*B47</f>
        <v>27545.06</v>
      </c>
      <c r="E38" s="20">
        <f t="shared" si="1"/>
        <v>2295.4216666666666</v>
      </c>
      <c r="J38" s="108"/>
    </row>
    <row r="39" spans="1:10" ht="15.75">
      <c r="A39" s="21">
        <v>43</v>
      </c>
      <c r="B39" s="22">
        <v>33955</v>
      </c>
      <c r="C39" s="172">
        <v>34900</v>
      </c>
      <c r="D39" s="44">
        <f>C39*B47</f>
        <v>48066.129700000005</v>
      </c>
      <c r="E39" s="20">
        <f t="shared" si="1"/>
        <v>4005.5108083333339</v>
      </c>
      <c r="J39" s="108"/>
    </row>
    <row r="40" spans="1:10" ht="15.75">
      <c r="A40" s="21">
        <v>44</v>
      </c>
      <c r="B40" s="22">
        <v>34713.67</v>
      </c>
      <c r="C40" s="94"/>
      <c r="J40" s="108"/>
    </row>
    <row r="41" spans="1:10" ht="15.75">
      <c r="A41" s="21">
        <v>45</v>
      </c>
      <c r="B41" s="22">
        <v>35493.08</v>
      </c>
      <c r="C41" s="94"/>
      <c r="J41" s="108"/>
    </row>
    <row r="42" spans="1:10" ht="15.75">
      <c r="A42" s="21">
        <v>46</v>
      </c>
      <c r="B42" s="22">
        <v>36293.919999999998</v>
      </c>
      <c r="C42" s="94"/>
      <c r="J42" s="109"/>
    </row>
    <row r="43" spans="1:10" ht="15.75">
      <c r="A43" s="21">
        <v>47</v>
      </c>
      <c r="B43" s="22">
        <v>36940</v>
      </c>
      <c r="C43" s="94"/>
      <c r="J43" s="109"/>
    </row>
    <row r="44" spans="1:10" ht="15">
      <c r="A44" s="21">
        <v>48</v>
      </c>
      <c r="B44" s="22">
        <v>38638</v>
      </c>
    </row>
    <row r="45" spans="1:10" ht="15">
      <c r="A45" s="21">
        <v>49</v>
      </c>
      <c r="B45" s="22">
        <v>41231.08</v>
      </c>
    </row>
    <row r="46" spans="1:10" ht="15">
      <c r="A46" s="23"/>
      <c r="B46" s="88"/>
    </row>
    <row r="47" spans="1:10" ht="13.5" thickBot="1">
      <c r="A47" s="158" t="s">
        <v>22</v>
      </c>
      <c r="B47" s="159">
        <v>1.3772530000000001</v>
      </c>
      <c r="C47" t="s">
        <v>40</v>
      </c>
    </row>
    <row r="48" spans="1:10">
      <c r="A48" s="29"/>
      <c r="B48" s="17"/>
    </row>
    <row r="50" spans="1:5" ht="15">
      <c r="A50" s="110"/>
      <c r="B50" s="17"/>
      <c r="C50" s="17"/>
      <c r="D50" s="17"/>
      <c r="E50" s="17"/>
    </row>
    <row r="51" spans="1:5" ht="15">
      <c r="A51" s="110"/>
      <c r="B51" s="17"/>
      <c r="C51" s="17"/>
      <c r="D51" s="17"/>
      <c r="E51" s="17"/>
    </row>
    <row r="52" spans="1:5">
      <c r="A52" s="27"/>
      <c r="B52" s="27"/>
      <c r="C52" s="27"/>
      <c r="D52" s="27"/>
      <c r="E52" s="27"/>
    </row>
    <row r="53" spans="1:5">
      <c r="A53" s="17"/>
      <c r="B53" s="63"/>
      <c r="C53" s="63"/>
      <c r="D53" s="63"/>
      <c r="E53" s="63"/>
    </row>
    <row r="54" spans="1:5">
      <c r="A54" s="17"/>
      <c r="B54" s="63"/>
      <c r="C54" s="63"/>
      <c r="D54" s="63"/>
      <c r="E54" s="63"/>
    </row>
    <row r="55" spans="1:5">
      <c r="A55" s="17"/>
      <c r="B55" s="63"/>
      <c r="C55" s="63"/>
      <c r="D55" s="63"/>
      <c r="E55" s="63"/>
    </row>
    <row r="56" spans="1:5">
      <c r="A56" s="17"/>
      <c r="B56" s="17"/>
      <c r="C56" s="17"/>
      <c r="D56" s="17"/>
      <c r="E56" s="17"/>
    </row>
    <row r="57" spans="1:5" ht="15">
      <c r="A57" s="110"/>
      <c r="B57" s="17"/>
      <c r="C57" s="17"/>
      <c r="D57" s="17"/>
      <c r="E57" s="17"/>
    </row>
    <row r="58" spans="1:5">
      <c r="A58" s="27"/>
      <c r="B58" s="27"/>
      <c r="C58" s="17"/>
      <c r="D58" s="17"/>
      <c r="E58" s="17"/>
    </row>
    <row r="59" spans="1:5">
      <c r="A59" s="17"/>
      <c r="B59" s="63"/>
      <c r="C59" s="17"/>
      <c r="D59" s="17"/>
      <c r="E59" s="17"/>
    </row>
    <row r="60" spans="1:5">
      <c r="A60" s="17"/>
      <c r="B60" s="63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53"/>
    </row>
  </sheetData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2" sqref="E2"/>
    </sheetView>
  </sheetViews>
  <sheetFormatPr defaultRowHeight="12.75"/>
  <cols>
    <col min="1" max="1" width="38.375" customWidth="1"/>
    <col min="2" max="2" width="14.875" customWidth="1"/>
    <col min="3" max="3" width="14.75" customWidth="1"/>
    <col min="4" max="4" width="16" customWidth="1"/>
    <col min="5" max="5" width="15.75" customWidth="1"/>
    <col min="6" max="6" width="13.125" customWidth="1"/>
    <col min="7" max="7" width="15.875" customWidth="1"/>
  </cols>
  <sheetData>
    <row r="1" spans="1:7" ht="18">
      <c r="A1" s="95" t="s">
        <v>99</v>
      </c>
      <c r="B1" s="96"/>
      <c r="C1" s="96"/>
      <c r="D1" s="96"/>
      <c r="E1" s="95" t="s">
        <v>198</v>
      </c>
      <c r="F1" s="95"/>
    </row>
    <row r="3" spans="1:7" ht="15">
      <c r="A3" s="67" t="s">
        <v>3</v>
      </c>
      <c r="B3" s="40" t="s">
        <v>39</v>
      </c>
      <c r="C3" s="40" t="s">
        <v>59</v>
      </c>
      <c r="D3" s="40" t="s">
        <v>52</v>
      </c>
    </row>
    <row r="4" spans="1:7">
      <c r="A4" s="41" t="s">
        <v>56</v>
      </c>
      <c r="B4" s="42">
        <v>13000</v>
      </c>
      <c r="C4" s="42">
        <f>B4*$D$37</f>
        <v>17904.289000000001</v>
      </c>
      <c r="D4" s="42">
        <f>C4/12</f>
        <v>1492.0240833333335</v>
      </c>
      <c r="E4" t="s">
        <v>60</v>
      </c>
    </row>
    <row r="5" spans="1:7">
      <c r="A5" s="41" t="s">
        <v>87</v>
      </c>
      <c r="B5" s="42">
        <v>90</v>
      </c>
      <c r="C5" s="42">
        <f>B5*$D$37</f>
        <v>123.95277</v>
      </c>
      <c r="E5" t="s">
        <v>61</v>
      </c>
    </row>
    <row r="6" spans="1:7">
      <c r="B6" s="8"/>
      <c r="C6" s="8"/>
    </row>
    <row r="7" spans="1:7" ht="17.25" customHeight="1">
      <c r="A7" s="39" t="s">
        <v>50</v>
      </c>
      <c r="B7" s="40" t="s">
        <v>39</v>
      </c>
      <c r="C7" s="40" t="s">
        <v>5</v>
      </c>
      <c r="D7" s="40" t="s">
        <v>52</v>
      </c>
    </row>
    <row r="8" spans="1:7" ht="14.25" customHeight="1">
      <c r="A8" s="41" t="s">
        <v>46</v>
      </c>
      <c r="B8" s="42">
        <v>15400</v>
      </c>
      <c r="C8" s="42">
        <f>B8*$D$37</f>
        <v>21209.696200000002</v>
      </c>
      <c r="D8" s="42">
        <f>C8/12</f>
        <v>1767.4746833333336</v>
      </c>
      <c r="E8" t="s">
        <v>60</v>
      </c>
    </row>
    <row r="9" spans="1:7">
      <c r="A9" s="41" t="s">
        <v>88</v>
      </c>
      <c r="B9" s="42">
        <v>90</v>
      </c>
      <c r="C9" s="42">
        <f>B9*$D$37</f>
        <v>123.95277</v>
      </c>
      <c r="E9" t="s">
        <v>61</v>
      </c>
    </row>
    <row r="10" spans="1:7" s="24" customFormat="1">
      <c r="A10" s="17"/>
      <c r="B10" s="28"/>
      <c r="C10" s="28"/>
    </row>
    <row r="12" spans="1:7" ht="15">
      <c r="A12" s="68" t="s">
        <v>19</v>
      </c>
      <c r="B12" s="47" t="s">
        <v>39</v>
      </c>
      <c r="C12" s="47" t="s">
        <v>5</v>
      </c>
      <c r="D12" s="47" t="s">
        <v>52</v>
      </c>
    </row>
    <row r="13" spans="1:7">
      <c r="A13" s="48" t="s">
        <v>46</v>
      </c>
      <c r="B13" s="49">
        <v>5500</v>
      </c>
      <c r="C13" s="49">
        <f>B13*$D$37</f>
        <v>7574.8915000000006</v>
      </c>
      <c r="D13" s="49">
        <f>C13/12</f>
        <v>631.24095833333342</v>
      </c>
      <c r="E13" t="s">
        <v>60</v>
      </c>
    </row>
    <row r="14" spans="1:7">
      <c r="A14" s="48" t="s">
        <v>87</v>
      </c>
      <c r="B14" s="49">
        <v>90</v>
      </c>
      <c r="C14" s="49">
        <f>B14*$D$37</f>
        <v>123.95277</v>
      </c>
      <c r="E14" t="s">
        <v>61</v>
      </c>
    </row>
    <row r="15" spans="1:7">
      <c r="B15" s="8"/>
      <c r="C15" s="8"/>
    </row>
    <row r="16" spans="1:7" ht="30">
      <c r="A16" s="46" t="s">
        <v>51</v>
      </c>
      <c r="B16" s="47" t="s">
        <v>39</v>
      </c>
      <c r="C16" s="47" t="s">
        <v>5</v>
      </c>
      <c r="D16" s="47" t="s">
        <v>52</v>
      </c>
      <c r="G16" s="8"/>
    </row>
    <row r="17" spans="1:7">
      <c r="A17" s="79" t="s">
        <v>46</v>
      </c>
      <c r="B17" s="80">
        <v>15400</v>
      </c>
      <c r="C17" s="80">
        <f>B17*$D$37</f>
        <v>21209.696200000002</v>
      </c>
      <c r="D17" s="80">
        <f>C17/12</f>
        <v>1767.4746833333336</v>
      </c>
      <c r="E17" t="s">
        <v>62</v>
      </c>
      <c r="G17" s="8"/>
    </row>
    <row r="18" spans="1:7">
      <c r="A18" s="48" t="s">
        <v>88</v>
      </c>
      <c r="B18" s="49">
        <v>90</v>
      </c>
      <c r="C18" s="49">
        <f>B18*$D$37</f>
        <v>123.95277</v>
      </c>
      <c r="E18" t="s">
        <v>61</v>
      </c>
    </row>
    <row r="23" spans="1:7" ht="15">
      <c r="B23" s="9" t="s">
        <v>49</v>
      </c>
      <c r="C23" s="24"/>
      <c r="D23" s="24"/>
    </row>
    <row r="24" spans="1:7">
      <c r="B24" s="62" t="s">
        <v>23</v>
      </c>
      <c r="C24" s="62" t="s">
        <v>24</v>
      </c>
      <c r="D24" s="62" t="s">
        <v>4</v>
      </c>
    </row>
    <row r="25" spans="1:7">
      <c r="B25" s="56" t="s">
        <v>46</v>
      </c>
      <c r="C25" s="66">
        <f>C4</f>
        <v>17904.289000000001</v>
      </c>
      <c r="D25" s="66">
        <f>C25/12</f>
        <v>1492.0240833333335</v>
      </c>
    </row>
    <row r="26" spans="1:7">
      <c r="B26" s="56" t="s">
        <v>48</v>
      </c>
      <c r="C26" s="66">
        <f>50*C5</f>
        <v>6197.6385</v>
      </c>
      <c r="D26" s="81">
        <f>C26/12</f>
        <v>516.469875</v>
      </c>
    </row>
    <row r="27" spans="1:7">
      <c r="B27" s="62" t="s">
        <v>47</v>
      </c>
      <c r="C27" s="66"/>
      <c r="D27" s="82">
        <f>SUM(D25:D26)</f>
        <v>2008.4939583333335</v>
      </c>
    </row>
    <row r="28" spans="1:7">
      <c r="B28" s="83"/>
      <c r="C28" s="84"/>
      <c r="D28" s="85"/>
    </row>
    <row r="30" spans="1:7" ht="15">
      <c r="B30" s="9" t="s">
        <v>53</v>
      </c>
      <c r="C30" s="24"/>
      <c r="D30" s="24"/>
    </row>
    <row r="31" spans="1:7">
      <c r="B31" s="62" t="s">
        <v>23</v>
      </c>
      <c r="C31" s="62" t="s">
        <v>24</v>
      </c>
      <c r="D31" s="62" t="s">
        <v>4</v>
      </c>
    </row>
    <row r="32" spans="1:7">
      <c r="B32" s="56" t="s">
        <v>46</v>
      </c>
      <c r="C32" s="66">
        <f>C8</f>
        <v>21209.696200000002</v>
      </c>
      <c r="D32" s="66">
        <f>C32/12</f>
        <v>1767.4746833333336</v>
      </c>
    </row>
    <row r="33" spans="1:4">
      <c r="B33" s="56" t="s">
        <v>54</v>
      </c>
      <c r="C33" s="66">
        <f>65*C9</f>
        <v>8056.9300499999999</v>
      </c>
      <c r="D33" s="81">
        <f>C33/12</f>
        <v>671.41083749999996</v>
      </c>
    </row>
    <row r="34" spans="1:4">
      <c r="B34" s="62" t="s">
        <v>47</v>
      </c>
      <c r="C34" s="66"/>
      <c r="D34" s="82">
        <f>SUM(D32:D33)</f>
        <v>2438.8855208333334</v>
      </c>
    </row>
    <row r="35" spans="1:4">
      <c r="B35" s="83"/>
      <c r="C35" s="84"/>
      <c r="D35" s="85"/>
    </row>
    <row r="36" spans="1:4" ht="13.5" thickBot="1"/>
    <row r="37" spans="1:4" ht="13.5" thickBot="1">
      <c r="A37" s="3" t="s">
        <v>41</v>
      </c>
      <c r="B37" s="4"/>
      <c r="C37" s="4"/>
      <c r="D37" s="5">
        <v>1.3772530000000001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2" sqref="B2"/>
    </sheetView>
  </sheetViews>
  <sheetFormatPr defaultRowHeight="12.75"/>
  <cols>
    <col min="1" max="1" width="38" customWidth="1"/>
    <col min="2" max="2" width="15.875" customWidth="1"/>
    <col min="3" max="3" width="14.75" customWidth="1"/>
    <col min="4" max="4" width="18" customWidth="1"/>
    <col min="6" max="6" width="11.875" bestFit="1" customWidth="1"/>
    <col min="7" max="7" width="16" bestFit="1" customWidth="1"/>
    <col min="8" max="8" width="9.75" customWidth="1"/>
    <col min="9" max="9" width="18.25" customWidth="1"/>
    <col min="10" max="10" width="15.625" customWidth="1"/>
    <col min="12" max="12" width="10.875" bestFit="1" customWidth="1"/>
  </cols>
  <sheetData>
    <row r="1" spans="1:4" ht="15.75" customHeight="1">
      <c r="A1" s="36" t="s">
        <v>25</v>
      </c>
      <c r="B1" s="95" t="s">
        <v>198</v>
      </c>
    </row>
    <row r="3" spans="1:4" ht="15">
      <c r="A3" s="65"/>
      <c r="B3" s="13" t="s">
        <v>39</v>
      </c>
      <c r="C3" s="13" t="s">
        <v>5</v>
      </c>
      <c r="D3" s="14" t="s">
        <v>4</v>
      </c>
    </row>
    <row r="4" spans="1:4" ht="15">
      <c r="A4" s="1" t="s">
        <v>0</v>
      </c>
      <c r="B4" s="7">
        <v>2500</v>
      </c>
      <c r="C4" s="7">
        <f t="shared" ref="C4:C11" si="0">B4*$D$40</f>
        <v>3443.1325000000002</v>
      </c>
      <c r="D4" s="2">
        <f t="shared" ref="D4:D11" si="1">C4/12</f>
        <v>286.92770833333333</v>
      </c>
    </row>
    <row r="5" spans="1:4" ht="15">
      <c r="A5" s="1" t="s">
        <v>1</v>
      </c>
      <c r="B5" s="7">
        <v>4000</v>
      </c>
      <c r="C5" s="7">
        <f t="shared" si="0"/>
        <v>5509.0120000000006</v>
      </c>
      <c r="D5" s="2">
        <f t="shared" si="1"/>
        <v>459.0843333333334</v>
      </c>
    </row>
    <row r="6" spans="1:4" ht="15">
      <c r="A6" s="1" t="s">
        <v>66</v>
      </c>
      <c r="B6" s="7">
        <v>6500</v>
      </c>
      <c r="C6" s="7">
        <f t="shared" si="0"/>
        <v>8952.1445000000003</v>
      </c>
      <c r="D6" s="2">
        <f t="shared" si="1"/>
        <v>746.01204166666673</v>
      </c>
    </row>
    <row r="7" spans="1:4" ht="15">
      <c r="A7" s="1" t="s">
        <v>6</v>
      </c>
      <c r="B7" s="7">
        <v>1200</v>
      </c>
      <c r="C7" s="7">
        <f t="shared" si="0"/>
        <v>1652.7036000000001</v>
      </c>
      <c r="D7" s="2">
        <f t="shared" si="1"/>
        <v>137.7253</v>
      </c>
    </row>
    <row r="8" spans="1:4" ht="15">
      <c r="A8" s="1" t="s">
        <v>140</v>
      </c>
      <c r="B8" s="7">
        <v>127.33</v>
      </c>
      <c r="C8" s="7">
        <f t="shared" si="0"/>
        <v>175.36562449000002</v>
      </c>
      <c r="D8" s="157" t="s">
        <v>142</v>
      </c>
    </row>
    <row r="9" spans="1:4" ht="15">
      <c r="A9" s="1" t="s">
        <v>141</v>
      </c>
      <c r="B9" s="7">
        <v>289.62</v>
      </c>
      <c r="C9" s="7">
        <f t="shared" si="0"/>
        <v>398.88001386000002</v>
      </c>
      <c r="D9" s="157" t="s">
        <v>142</v>
      </c>
    </row>
    <row r="10" spans="1:4" ht="15">
      <c r="A10" s="1" t="s">
        <v>67</v>
      </c>
      <c r="B10" s="7">
        <v>4000</v>
      </c>
      <c r="C10" s="7">
        <f t="shared" si="0"/>
        <v>5509.0120000000006</v>
      </c>
      <c r="D10" s="2">
        <f t="shared" si="1"/>
        <v>459.0843333333334</v>
      </c>
    </row>
    <row r="11" spans="1:4" ht="15">
      <c r="A11" s="1" t="s">
        <v>84</v>
      </c>
      <c r="B11" s="7">
        <v>10000</v>
      </c>
      <c r="C11" s="7">
        <f t="shared" si="0"/>
        <v>13772.53</v>
      </c>
      <c r="D11" s="2">
        <f t="shared" si="1"/>
        <v>1147.7108333333333</v>
      </c>
    </row>
    <row r="13" spans="1:4">
      <c r="A13" s="31" t="s">
        <v>83</v>
      </c>
    </row>
    <row r="14" spans="1:4">
      <c r="A14" s="27"/>
      <c r="B14" s="17"/>
      <c r="C14" s="30"/>
    </row>
    <row r="15" spans="1:4">
      <c r="B15" s="17"/>
      <c r="C15" s="30"/>
      <c r="D15" s="17"/>
    </row>
    <row r="16" spans="1:4" ht="15">
      <c r="A16" s="32"/>
      <c r="B16" s="17"/>
      <c r="C16" s="30"/>
      <c r="D16" s="18"/>
    </row>
    <row r="17" spans="1:4">
      <c r="A17" s="17"/>
      <c r="B17" s="17"/>
      <c r="C17" s="17"/>
      <c r="D17" s="17"/>
    </row>
    <row r="18" spans="1:4">
      <c r="A18" s="32"/>
      <c r="B18" s="17"/>
      <c r="C18" s="17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v>1.3772530000000001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F2" sqref="F2"/>
    </sheetView>
  </sheetViews>
  <sheetFormatPr defaultRowHeight="12.75"/>
  <cols>
    <col min="1" max="1" width="40.125" customWidth="1"/>
    <col min="2" max="2" width="14.75" customWidth="1"/>
    <col min="3" max="3" width="13.5" customWidth="1"/>
    <col min="4" max="4" width="13" customWidth="1"/>
    <col min="5" max="5" width="12.75" customWidth="1"/>
    <col min="6" max="6" width="9" customWidth="1"/>
    <col min="7" max="7" width="12.875" customWidth="1"/>
  </cols>
  <sheetData>
    <row r="1" spans="1:7" ht="19.5">
      <c r="A1" s="36" t="s">
        <v>33</v>
      </c>
      <c r="F1" s="95" t="s">
        <v>198</v>
      </c>
    </row>
    <row r="3" spans="1:7" ht="17.25" customHeight="1">
      <c r="A3" s="51" t="s">
        <v>30</v>
      </c>
      <c r="B3" s="38" t="s">
        <v>39</v>
      </c>
      <c r="C3" s="38" t="s">
        <v>5</v>
      </c>
      <c r="D3" s="86" t="s">
        <v>57</v>
      </c>
    </row>
    <row r="4" spans="1:7">
      <c r="A4" s="12" t="s">
        <v>42</v>
      </c>
      <c r="B4" s="11">
        <v>32.43</v>
      </c>
      <c r="C4" s="11">
        <f>B4*D34</f>
        <v>44.664314789999999</v>
      </c>
      <c r="G4" s="30"/>
    </row>
    <row r="5" spans="1:7" s="35" customFormat="1">
      <c r="B5" s="34"/>
    </row>
    <row r="6" spans="1:7" ht="30" customHeight="1">
      <c r="A6" s="37" t="s">
        <v>34</v>
      </c>
      <c r="B6" s="15" t="s">
        <v>39</v>
      </c>
      <c r="C6" s="15" t="s">
        <v>5</v>
      </c>
      <c r="D6" s="15" t="s">
        <v>4</v>
      </c>
      <c r="E6" s="17"/>
      <c r="F6" s="17"/>
    </row>
    <row r="7" spans="1:7" ht="12.75" customHeight="1">
      <c r="A7" s="89" t="s">
        <v>63</v>
      </c>
      <c r="B7" s="90" t="s">
        <v>64</v>
      </c>
      <c r="C7" s="16"/>
      <c r="D7" s="15"/>
      <c r="E7" s="17"/>
      <c r="F7" s="17"/>
    </row>
    <row r="8" spans="1:7">
      <c r="A8" s="6" t="s">
        <v>42</v>
      </c>
      <c r="B8" s="10">
        <v>18.920000000000002</v>
      </c>
      <c r="C8" s="10">
        <f>B8*D34</f>
        <v>26.057626760000005</v>
      </c>
      <c r="D8" s="6"/>
      <c r="F8" s="17"/>
    </row>
    <row r="9" spans="1:7">
      <c r="A9" s="6" t="s">
        <v>29</v>
      </c>
      <c r="B9" s="10">
        <v>18600</v>
      </c>
      <c r="C9" s="10">
        <f>B9*D34</f>
        <v>25616.9058</v>
      </c>
      <c r="D9" s="52">
        <f>C9/12</f>
        <v>2134.74215</v>
      </c>
    </row>
    <row r="11" spans="1:7" ht="25.5">
      <c r="A11" s="50" t="s">
        <v>32</v>
      </c>
      <c r="B11" s="74" t="s">
        <v>39</v>
      </c>
      <c r="C11" s="19" t="s">
        <v>5</v>
      </c>
      <c r="D11" s="19" t="s">
        <v>4</v>
      </c>
    </row>
    <row r="12" spans="1:7" ht="15" customHeight="1">
      <c r="A12" s="75" t="s">
        <v>63</v>
      </c>
      <c r="B12" s="76" t="s">
        <v>64</v>
      </c>
      <c r="C12" s="77"/>
      <c r="D12" s="19"/>
    </row>
    <row r="13" spans="1:7">
      <c r="A13" s="43" t="s">
        <v>29</v>
      </c>
      <c r="B13" s="78">
        <v>28300</v>
      </c>
      <c r="C13" s="44">
        <f>B13*D34</f>
        <v>38976.259900000005</v>
      </c>
      <c r="D13" s="20">
        <f>C13/12</f>
        <v>3248.0216583333336</v>
      </c>
    </row>
    <row r="14" spans="1:7">
      <c r="B14" s="33"/>
      <c r="C14" s="33"/>
      <c r="D14" s="33"/>
    </row>
    <row r="15" spans="1:7" ht="52.5" customHeight="1">
      <c r="A15" s="51" t="s">
        <v>44</v>
      </c>
      <c r="B15" s="38" t="s">
        <v>39</v>
      </c>
      <c r="C15" s="38" t="s">
        <v>5</v>
      </c>
      <c r="D15" s="33"/>
    </row>
    <row r="16" spans="1:7" ht="12.75" customHeight="1">
      <c r="A16" s="91" t="s">
        <v>63</v>
      </c>
      <c r="B16" s="92" t="s">
        <v>64</v>
      </c>
      <c r="C16" s="93"/>
      <c r="D16" s="33"/>
    </row>
    <row r="17" spans="1:4">
      <c r="A17" s="12" t="s">
        <v>42</v>
      </c>
      <c r="B17" s="11">
        <v>25.84</v>
      </c>
      <c r="C17" s="11">
        <f>B17*D34</f>
        <v>35.588217520000001</v>
      </c>
    </row>
    <row r="18" spans="1:4">
      <c r="B18" s="33"/>
      <c r="C18" s="33"/>
    </row>
    <row r="19" spans="1:4" ht="64.5" customHeight="1">
      <c r="A19" s="50" t="s">
        <v>45</v>
      </c>
      <c r="B19" s="19" t="s">
        <v>39</v>
      </c>
      <c r="C19" s="19" t="s">
        <v>5</v>
      </c>
    </row>
    <row r="20" spans="1:4" ht="12.75" customHeight="1">
      <c r="A20" s="75" t="s">
        <v>63</v>
      </c>
      <c r="B20" s="76" t="s">
        <v>64</v>
      </c>
      <c r="C20" s="77"/>
    </row>
    <row r="21" spans="1:4">
      <c r="A21" s="43" t="s">
        <v>42</v>
      </c>
      <c r="B21" s="44">
        <v>18.920000000000002</v>
      </c>
      <c r="C21" s="44">
        <f>B21*D34</f>
        <v>26.057626760000005</v>
      </c>
    </row>
    <row r="22" spans="1:4">
      <c r="A22" s="17"/>
      <c r="B22" s="28"/>
      <c r="C22" s="28"/>
      <c r="D22" s="24"/>
    </row>
    <row r="23" spans="1:4" ht="18.75" customHeight="1">
      <c r="A23" s="69" t="s">
        <v>31</v>
      </c>
      <c r="B23" s="70" t="s">
        <v>39</v>
      </c>
      <c r="C23" s="70" t="s">
        <v>5</v>
      </c>
      <c r="D23" s="70" t="s">
        <v>4</v>
      </c>
    </row>
    <row r="24" spans="1:4" ht="15.75" customHeight="1">
      <c r="A24" s="71" t="s">
        <v>43</v>
      </c>
      <c r="B24" s="72">
        <v>100</v>
      </c>
      <c r="C24" s="72">
        <f>B24*D34</f>
        <v>137.7253</v>
      </c>
      <c r="D24" s="71"/>
    </row>
    <row r="25" spans="1:4">
      <c r="A25" s="71" t="s">
        <v>29</v>
      </c>
      <c r="B25" s="72">
        <v>28300</v>
      </c>
      <c r="C25" s="72">
        <f>B25*D34</f>
        <v>38976.259900000005</v>
      </c>
      <c r="D25" s="73">
        <f>C25/12</f>
        <v>3248.0216583333336</v>
      </c>
    </row>
    <row r="26" spans="1:4" s="24" customFormat="1"/>
    <row r="27" spans="1:4" s="24" customFormat="1"/>
    <row r="28" spans="1:4" s="24" customFormat="1">
      <c r="A28" s="87" t="s">
        <v>58</v>
      </c>
    </row>
    <row r="29" spans="1:4" s="24" customFormat="1">
      <c r="A29" s="27" t="s">
        <v>55</v>
      </c>
    </row>
    <row r="30" spans="1:4" s="24" customFormat="1"/>
    <row r="31" spans="1:4" s="24" customFormat="1"/>
    <row r="32" spans="1:4" s="24" customFormat="1"/>
    <row r="33" spans="1:4" ht="13.5" thickBot="1"/>
    <row r="34" spans="1:4" ht="13.5" thickBot="1">
      <c r="A34" s="3" t="s">
        <v>41</v>
      </c>
      <c r="B34" s="4"/>
      <c r="C34" s="4"/>
      <c r="D34" s="5">
        <v>1.3772530000000001</v>
      </c>
    </row>
    <row r="35" spans="1:4">
      <c r="A35" s="29"/>
      <c r="B35" s="29"/>
      <c r="C35" s="29"/>
      <c r="D35" s="17"/>
    </row>
    <row r="36" spans="1:4">
      <c r="A36" s="29"/>
      <c r="B36" s="29"/>
      <c r="C36" s="29"/>
      <c r="D36" s="17"/>
    </row>
    <row r="42" spans="1:4" ht="15">
      <c r="A42" s="26"/>
      <c r="B42" s="24"/>
      <c r="C42" s="24"/>
      <c r="D42" s="24"/>
    </row>
    <row r="43" spans="1:4">
      <c r="A43" s="17"/>
      <c r="B43" s="17"/>
      <c r="C43" s="17"/>
      <c r="D43" s="27"/>
    </row>
    <row r="44" spans="1:4">
      <c r="A44" s="17"/>
      <c r="B44" s="28"/>
      <c r="C44" s="28"/>
      <c r="D44" s="17"/>
    </row>
    <row r="45" spans="1:4" ht="15">
      <c r="A45" s="17"/>
      <c r="B45" s="28"/>
      <c r="C45" s="28"/>
      <c r="D45" s="18"/>
    </row>
    <row r="46" spans="1:4" ht="15">
      <c r="A46" s="17"/>
      <c r="B46" s="28"/>
      <c r="C46" s="28"/>
      <c r="D46" s="18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Tina Pregaard</cp:lastModifiedBy>
  <cp:lastPrinted>2016-11-28T14:35:28Z</cp:lastPrinted>
  <dcterms:created xsi:type="dcterms:W3CDTF">2014-08-19T07:19:07Z</dcterms:created>
  <dcterms:modified xsi:type="dcterms:W3CDTF">2019-06-03T11:53:29Z</dcterms:modified>
</cp:coreProperties>
</file>