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klki_dlf_org/Documents/Skrivebord/"/>
    </mc:Choice>
  </mc:AlternateContent>
  <xr:revisionPtr revIDLastSave="29" documentId="8_{B346FAAF-5919-4BE4-ABFE-0DDC2CC74215}" xr6:coauthVersionLast="47" xr6:coauthVersionMax="47" xr10:uidLastSave="{BB17E203-1F8B-4519-A8C7-10A58E2A7AD0}"/>
  <bookViews>
    <workbookView xWindow="-108" yWindow="-108" windowWidth="23256" windowHeight="12576" tabRatio="968" activeTab="5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4" l="1"/>
  <c r="E30" i="4"/>
  <c r="E31" i="4"/>
  <c r="F31" i="4" s="1"/>
  <c r="E32" i="4"/>
  <c r="E33" i="4"/>
  <c r="E34" i="4"/>
  <c r="E35" i="4"/>
  <c r="E36" i="4"/>
  <c r="E37" i="4"/>
  <c r="E38" i="4"/>
  <c r="E39" i="4"/>
  <c r="E40" i="4"/>
  <c r="E29" i="4"/>
  <c r="G40" i="11"/>
  <c r="F40" i="11"/>
  <c r="C48" i="11"/>
  <c r="B48" i="11"/>
  <c r="C43" i="11"/>
  <c r="C42" i="11"/>
  <c r="B42" i="11"/>
  <c r="C40" i="11"/>
  <c r="B40" i="11"/>
  <c r="C11" i="9" l="1"/>
  <c r="B11" i="9"/>
  <c r="D57" i="11"/>
  <c r="D56" i="11"/>
  <c r="B56" i="11"/>
  <c r="D34" i="2"/>
  <c r="D40" i="1"/>
  <c r="D37" i="5"/>
  <c r="C4" i="5" s="1"/>
  <c r="F1" i="2"/>
  <c r="B1" i="1"/>
  <c r="E1" i="5"/>
  <c r="C1" i="7"/>
  <c r="B1" i="11"/>
  <c r="B1" i="10"/>
  <c r="B1" i="9"/>
  <c r="B1" i="6"/>
  <c r="B27" i="6"/>
  <c r="E10" i="9" l="1"/>
  <c r="C56" i="11"/>
  <c r="E6" i="9"/>
  <c r="E9" i="9"/>
  <c r="E4" i="9"/>
  <c r="F40" i="4" l="1"/>
  <c r="D35" i="11" s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F39" i="4" l="1"/>
  <c r="D31" i="11"/>
  <c r="C31" i="11"/>
  <c r="B31" i="11"/>
  <c r="D30" i="11"/>
  <c r="C30" i="11"/>
  <c r="B30" i="11"/>
  <c r="G42" i="11" l="1"/>
  <c r="C51" i="11"/>
  <c r="D59" i="11"/>
  <c r="C59" i="11"/>
  <c r="F32" i="4"/>
  <c r="F38" i="4"/>
  <c r="C50" i="11" l="1"/>
  <c r="B50" i="11"/>
  <c r="D34" i="11"/>
  <c r="D33" i="11"/>
  <c r="C33" i="11"/>
  <c r="C21" i="11"/>
  <c r="C20" i="11"/>
  <c r="B20" i="11"/>
  <c r="E10" i="11"/>
  <c r="C10" i="11"/>
  <c r="F36" i="4"/>
  <c r="E6" i="11"/>
  <c r="D6" i="11"/>
  <c r="C6" i="11"/>
  <c r="B6" i="11"/>
  <c r="B49" i="11" l="1"/>
  <c r="B53" i="11" s="1"/>
  <c r="G41" i="11"/>
  <c r="C49" i="11"/>
  <c r="F41" i="11"/>
  <c r="F44" i="11" s="1"/>
  <c r="D58" i="11"/>
  <c r="D60" i="11" s="1"/>
  <c r="C58" i="11"/>
  <c r="B58" i="11"/>
  <c r="B60" i="11" s="1"/>
  <c r="C22" i="11"/>
  <c r="B22" i="11"/>
  <c r="B24" i="11" s="1"/>
  <c r="C9" i="1" l="1"/>
  <c r="C8" i="1"/>
  <c r="B29" i="6" l="1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B29" i="9" s="1"/>
  <c r="B32" i="9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C13" i="9" s="1"/>
  <c r="B5" i="9"/>
  <c r="B13" i="9" s="1"/>
  <c r="E5" i="9"/>
  <c r="D5" i="9"/>
  <c r="C21" i="2"/>
  <c r="C17" i="2"/>
  <c r="C13" i="2"/>
  <c r="D13" i="2" s="1"/>
  <c r="C25" i="2"/>
  <c r="D25" i="2" s="1"/>
  <c r="C24" i="2"/>
  <c r="C9" i="2"/>
  <c r="D9" i="2" s="1"/>
  <c r="C4" i="2"/>
  <c r="C8" i="2"/>
  <c r="F37" i="4"/>
  <c r="B32" i="6" s="1"/>
  <c r="D26" i="5" l="1"/>
  <c r="C25" i="5"/>
  <c r="D25" i="5" l="1"/>
  <c r="D27" i="5" s="1"/>
  <c r="D4" i="5"/>
  <c r="F33" i="4"/>
  <c r="F35" i="4"/>
  <c r="F34" i="4"/>
  <c r="F30" i="4"/>
  <c r="F29" i="4"/>
  <c r="C11" i="1"/>
  <c r="D11" i="1" s="1"/>
  <c r="E11" i="9" l="1"/>
  <c r="E13" i="9" s="1"/>
  <c r="D11" i="9"/>
  <c r="D13" i="9" s="1"/>
  <c r="C41" i="11"/>
  <c r="C45" i="11" s="1"/>
  <c r="B41" i="11"/>
  <c r="B45" i="11" s="1"/>
  <c r="C52" i="11"/>
  <c r="C53" i="11" s="1"/>
  <c r="G43" i="11"/>
  <c r="G44" i="11" s="1"/>
  <c r="D36" i="11"/>
  <c r="C60" i="11"/>
  <c r="C23" i="11"/>
  <c r="C24" i="11" s="1"/>
  <c r="D13" i="11"/>
  <c r="C13" i="11"/>
  <c r="B13" i="11"/>
  <c r="E13" i="11"/>
  <c r="D32" i="11"/>
  <c r="C32" i="11"/>
  <c r="C37" i="11" s="1"/>
  <c r="B32" i="11"/>
  <c r="B37" i="11" s="1"/>
  <c r="D12" i="11"/>
  <c r="E12" i="11"/>
  <c r="B11" i="1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B14" i="11" l="1"/>
  <c r="D14" i="11"/>
  <c r="D37" i="11"/>
  <c r="C14" i="11"/>
  <c r="E14" i="11"/>
  <c r="B15" i="6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sharedStrings.xml><?xml version="1.0" encoding="utf-8"?>
<sst xmlns="http://schemas.openxmlformats.org/spreadsheetml/2006/main" count="401" uniqueCount="202">
  <si>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</si>
  <si>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</si>
  <si>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</si>
  <si>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</si>
  <si>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</si>
  <si>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</si>
  <si>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</si>
  <si>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</si>
  <si>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</si>
  <si>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</si>
  <si>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</si>
  <si>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</si>
  <si>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</si>
  <si>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</si>
  <si>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</si>
  <si>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</si>
  <si>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</si>
  <si>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</si>
  <si>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</si>
  <si>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</si>
  <si>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</si>
  <si>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</si>
  <si>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</si>
  <si>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</si>
  <si>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</si>
  <si>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</si>
  <si>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</si>
  <si>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</si>
  <si>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</si>
  <si>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</si>
  <si>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</si>
  <si>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</si>
  <si>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</si>
  <si>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</si>
  <si>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</si>
  <si>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</si>
  <si>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</si>
  <si>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</si>
  <si>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</si>
  <si>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</si>
  <si>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</si>
  <si>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</si>
  <si>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</si>
  <si>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</si>
  <si>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</si>
  <si>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</si>
  <si>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</si>
  <si>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</si>
  <si>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</si>
  <si>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</si>
  <si>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</si>
  <si>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</si>
  <si>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</si>
  <si>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</si>
  <si>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</si>
  <si>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</si>
  <si>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</si>
  <si>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</si>
  <si>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</si>
  <si>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</si>
  <si>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</si>
  <si>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</si>
  <si>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</si>
  <si>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</si>
  <si>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</si>
  <si>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</si>
  <si>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</si>
  <si>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</si>
  <si>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</si>
  <si>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</si>
  <si>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</si>
  <si>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</si>
  <si>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</si>
  <si>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</si>
  <si>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</si>
  <si>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</si>
  <si>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</si>
  <si>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</si>
  <si>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</si>
  <si>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</si>
  <si>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</si>
  <si>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</si>
  <si>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</si>
  <si>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</si>
  <si>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</si>
  <si>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</si>
  <si>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</si>
  <si>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</si>
  <si>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</si>
  <si>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</si>
  <si>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</si>
  <si>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</si>
  <si>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</si>
  <si>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</si>
  <si>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</si>
  <si>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</si>
  <si>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</si>
  <si>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</si>
  <si>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</si>
  <si>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</si>
  <si>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</si>
  <si>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</si>
  <si>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</si>
  <si>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</si>
  <si>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</si>
  <si>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</si>
  <si>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</si>
  <si>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</si>
  <si>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</si>
  <si>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</si>
  <si>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</si>
  <si>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</si>
  <si>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</si>
  <si>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</si>
  <si>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</si>
  <si>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</si>
  <si>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</si>
  <si>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</si>
  <si>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</si>
  <si>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</si>
  <si>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</si>
  <si>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</si>
  <si>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</si>
  <si>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</si>
  <si>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</si>
  <si>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</si>
  <si>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</si>
  <si>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</si>
  <si>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</si>
  <si>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</si>
  <si>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</si>
  <si>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</si>
  <si>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</si>
  <si>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</si>
  <si>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</si>
  <si>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</si>
  <si>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</si>
  <si>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</si>
  <si>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</si>
  <si>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</si>
  <si>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</si>
  <si>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</si>
  <si>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</si>
  <si>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</si>
  <si>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</si>
  <si>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</si>
  <si>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</si>
  <si>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</si>
  <si>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</si>
  <si>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</si>
  <si>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</si>
  <si>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</si>
  <si>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</si>
  <si>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</si>
  <si>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</si>
  <si>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</si>
  <si>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</si>
  <si>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</si>
  <si>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</si>
  <si>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</si>
  <si>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</si>
  <si>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</si>
  <si>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</si>
  <si>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</si>
  <si>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</si>
  <si>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</si>
  <si>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</si>
  <si>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</si>
  <si>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</si>
  <si>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</si>
  <si>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</si>
  <si>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</si>
  <si>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</si>
  <si>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</si>
  <si>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</si>
  <si>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</si>
  <si>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>Grundlønstillæg (12000)</t>
  </si>
  <si>
    <t>Kvalifikationstillæg (20000)</t>
  </si>
  <si>
    <t>0-4 års ansættelse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</si>
  <si>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</si>
  <si>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</si>
  <si>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</si>
  <si>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</si>
  <si>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</si>
  <si>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</si>
  <si>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</si>
  <si>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Kvalifikationstillæg (6500)</t>
  </si>
  <si>
    <t>Funktionstillæg (7000)</t>
  </si>
  <si>
    <t>efter 6 års ansættelse</t>
  </si>
  <si>
    <t>efter 8 års ansættelse</t>
  </si>
  <si>
    <t>Anciennitettillæg - 1 løntrin</t>
  </si>
  <si>
    <t>Tale/høre-lærer, trin 31</t>
  </si>
  <si>
    <t>0-2 års ansættelse</t>
  </si>
  <si>
    <t>2-4 års ansættelse</t>
  </si>
  <si>
    <t xml:space="preserve">Grundløn trin 31 </t>
  </si>
  <si>
    <t>Funktionsløn (trin 32-33)</t>
  </si>
  <si>
    <t>Kvalifikationsløn (trin 34-39)</t>
  </si>
  <si>
    <t>Tale/hørekonsulenter, trin 45</t>
  </si>
  <si>
    <t>efter 4 års ansættelse</t>
  </si>
  <si>
    <t xml:space="preserve">Tale/hørekonsulenter, trin 44 </t>
  </si>
  <si>
    <t>Grundlønstillæg (5500)</t>
  </si>
  <si>
    <t>Grundlønstillæg-bhvkl (4000/4000/2000/2000)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</si>
</sst>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kr.&quot;\ #,##0.00"/>
    <numFmt numFmtId="165" formatCode="#,##0.00_ ;\-#,##0.00\ "/>
    <numFmt numFmtId="166" formatCode="#,##0.000000000;\-#,##0.000000000"/>
    <numFmt numFmtId="167" formatCode="#,##0.000000000\ &quot;kr.&quot;"/>
    <numFmt numFmtId="168" formatCode="#,##0.00\ &quot;kr.&quot;"/>
  </numFmts>
  <fonts count="13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3" fillId="0" borderId="15" xfId="0" applyFont="1" applyBorder="1"/>
    <xf numFmtId="0" fontId="0" fillId="8" borderId="15" xfId="0" applyFill="1" applyBorder="1"/>
    <xf numFmtId="0" fontId="0" fillId="8" borderId="16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7" xfId="0" applyFill="1" applyBorder="1"/>
    <xf numFmtId="0" fontId="0" fillId="7" borderId="0" xfId="0" applyFill="1" applyBorder="1"/>
    <xf numFmtId="2" fontId="0" fillId="7" borderId="5" xfId="0" applyNumberFormat="1" applyFill="1" applyBorder="1"/>
    <xf numFmtId="0" fontId="0" fillId="0" borderId="15" xfId="0" applyFill="1" applyBorder="1"/>
    <xf numFmtId="0" fontId="0" fillId="0" borderId="0" xfId="0" quotePrefix="1"/>
    <xf numFmtId="0" fontId="3" fillId="0" borderId="12" xfId="0" applyFont="1" applyBorder="1"/>
    <xf numFmtId="0" fontId="0" fillId="10" borderId="15" xfId="0" applyFill="1" applyBorder="1"/>
    <xf numFmtId="0" fontId="0" fillId="20" borderId="6" xfId="0" applyFill="1" applyBorder="1"/>
    <xf numFmtId="0" fontId="0" fillId="10" borderId="16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0" fillId="9" borderId="15" xfId="0" applyFill="1" applyBorder="1"/>
    <xf numFmtId="0" fontId="0" fillId="21" borderId="6" xfId="0" applyFill="1" applyBorder="1"/>
    <xf numFmtId="0" fontId="0" fillId="9" borderId="16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18" xfId="0" applyFill="1" applyBorder="1"/>
    <xf numFmtId="0" fontId="0" fillId="16" borderId="17" xfId="0" applyFill="1" applyBorder="1"/>
    <xf numFmtId="0" fontId="0" fillId="16" borderId="16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5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165" fontId="0" fillId="14" borderId="12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 applyBorder="1"/>
    <xf numFmtId="2" fontId="0" fillId="15" borderId="5" xfId="0" applyNumberFormat="1" applyFill="1" applyBorder="1"/>
    <xf numFmtId="0" fontId="0" fillId="15" borderId="10" xfId="0" applyFill="1" applyBorder="1"/>
    <xf numFmtId="166" fontId="8" fillId="0" borderId="0" xfId="0" applyNumberFormat="1" applyFont="1" applyBorder="1" applyProtection="1"/>
    <xf numFmtId="167" fontId="0" fillId="0" borderId="0" xfId="0" applyNumberFormat="1"/>
    <xf numFmtId="168" fontId="0" fillId="0" borderId="0" xfId="0" applyNumberFormat="1"/>
    <xf numFmtId="0" fontId="0" fillId="9" borderId="12" xfId="0" applyFill="1" applyBorder="1"/>
    <xf numFmtId="0" fontId="0" fillId="2" borderId="15" xfId="0" applyFill="1" applyBorder="1"/>
    <xf numFmtId="2" fontId="0" fillId="17" borderId="15" xfId="0" applyNumberFormat="1" applyFill="1" applyBorder="1"/>
    <xf numFmtId="2" fontId="0" fillId="16" borderId="6" xfId="0" applyNumberFormat="1" applyFill="1" applyBorder="1"/>
    <xf numFmtId="0" fontId="0" fillId="2" borderId="16" xfId="0" applyFill="1" applyBorder="1"/>
    <xf numFmtId="0" fontId="0" fillId="16" borderId="6" xfId="0" applyFill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18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16" xfId="0" applyFont="1" applyBorder="1"/>
    <xf numFmtId="0" fontId="3" fillId="0" borderId="18" xfId="0" applyFont="1" applyBorder="1"/>
    <xf numFmtId="0" fontId="0" fillId="0" borderId="16" xfId="0" applyBorder="1"/>
    <xf numFmtId="0" fontId="0" fillId="0" borderId="6" xfId="0" applyBorder="1"/>
    <xf numFmtId="0" fontId="3" fillId="0" borderId="6" xfId="0" applyFont="1" applyBorder="1"/>
    <xf numFmtId="0" fontId="2" fillId="0" borderId="7" xfId="0" applyFont="1" applyBorder="1"/>
    <xf numFmtId="0" fontId="3" fillId="0" borderId="2" xfId="0" applyFont="1" applyBorder="1"/>
    <xf numFmtId="0" fontId="3" fillId="3" borderId="2" xfId="0" applyFont="1" applyFill="1" applyBorder="1"/>
    <xf numFmtId="0" fontId="0" fillId="18" borderId="4" xfId="0" applyFill="1" applyBorder="1"/>
    <xf numFmtId="0" fontId="2" fillId="10" borderId="1" xfId="0" applyFont="1" applyFill="1" applyBorder="1" applyAlignment="1">
      <alignment vertical="center" wrapText="1"/>
    </xf>
    <xf numFmtId="0" fontId="0" fillId="4" borderId="19" xfId="0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0" fontId="3" fillId="4" borderId="25" xfId="0" applyFont="1" applyFill="1" applyBorder="1"/>
    <xf numFmtId="0" fontId="3" fillId="4" borderId="4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18" borderId="2" xfId="0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164" fontId="11" fillId="6" borderId="1" xfId="0" applyNumberFormat="1" applyFont="1" applyFill="1" applyBorder="1" applyProtection="1"/>
    <xf numFmtId="14" fontId="9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zoomScaleNormal="100" workbookViewId="0">
      <selection activeCell="J41" sqref="J41"/>
    </sheetView>
  </sheetViews>
  <sheetFormatPr defaultRowHeight="12.6"/>
  <cols>
    <col min="1" max="1" width="31.6328125" customWidth="1"/>
    <col min="2" max="3" width="15.36328125" customWidth="1"/>
    <col min="4" max="4" width="16.26953125" customWidth="1"/>
    <col min="5" max="5" width="16.36328125" customWidth="1"/>
  </cols>
  <sheetData>
    <row r="1" spans="1:6" ht="17.399999999999999">
      <c r="B1" s="92">
        <f>Lønforløb!C1</f>
        <v>44835</v>
      </c>
    </row>
    <row r="2" spans="1:6">
      <c r="A2" s="208" t="s">
        <v>120</v>
      </c>
      <c r="B2" s="27"/>
      <c r="C2" s="115"/>
      <c r="D2" s="27"/>
      <c r="E2" s="27"/>
    </row>
    <row r="3" spans="1:6">
      <c r="A3" s="110" t="s">
        <v>75</v>
      </c>
      <c r="B3" s="203" t="s">
        <v>69</v>
      </c>
      <c r="C3" s="203" t="s">
        <v>70</v>
      </c>
      <c r="D3" s="203" t="s">
        <v>71</v>
      </c>
      <c r="E3" s="203" t="s">
        <v>85</v>
      </c>
    </row>
    <row r="4" spans="1:6">
      <c r="A4" s="111" t="s">
        <v>72</v>
      </c>
      <c r="B4" s="186">
        <f>Lønforløb!B27</f>
        <v>30054.33</v>
      </c>
      <c r="C4" s="187">
        <f>Lønforløb!B27</f>
        <v>30054.33</v>
      </c>
      <c r="D4" s="188">
        <f>Lønforløb!B27</f>
        <v>30054.33</v>
      </c>
      <c r="E4" s="188">
        <f>Lønforløb!B27</f>
        <v>30054.33</v>
      </c>
    </row>
    <row r="5" spans="1:6">
      <c r="A5" s="111" t="s">
        <v>73</v>
      </c>
      <c r="B5" s="99">
        <f>Undervisertillæg!D4</f>
        <v>1618.5195000000001</v>
      </c>
      <c r="C5" s="118">
        <f>Undervisertillæg!D4</f>
        <v>1618.5195000000001</v>
      </c>
      <c r="D5" s="102">
        <f>Undervisertillæg!D4</f>
        <v>1618.5195000000001</v>
      </c>
      <c r="E5" s="102">
        <f>Undervisertillæg!D4</f>
        <v>1618.5195000000001</v>
      </c>
    </row>
    <row r="6" spans="1:6">
      <c r="A6" s="111" t="s">
        <v>90</v>
      </c>
      <c r="B6" s="100">
        <f>Lønforløb!B30-Lønforløb!B29</f>
        <v>504.83000000000175</v>
      </c>
      <c r="C6" s="119">
        <f>Lønforløb!B34-Lønforløb!B33</f>
        <v>571.66999999999825</v>
      </c>
      <c r="D6" s="122">
        <f>Lønforløb!B39-Lønforløb!B38</f>
        <v>800.75</v>
      </c>
      <c r="E6" s="122">
        <f>Lønforløb!B39-Lønforløb!B38</f>
        <v>800.75</v>
      </c>
    </row>
    <row r="7" spans="1:6">
      <c r="A7" s="111" t="s">
        <v>92</v>
      </c>
      <c r="B7" s="100"/>
      <c r="C7" s="119">
        <f>Lønforløb!B31-Lønforløb!B27</f>
        <v>1997.8399999999965</v>
      </c>
      <c r="D7" s="122"/>
      <c r="E7" s="122"/>
    </row>
    <row r="8" spans="1:6">
      <c r="A8" s="111" t="s">
        <v>93</v>
      </c>
      <c r="B8" s="100"/>
      <c r="C8" s="119"/>
      <c r="D8" s="122">
        <f>Lønforløb!B36-Lønforløb!B27</f>
        <v>4781.3399999999965</v>
      </c>
      <c r="E8" s="122">
        <f>Lønforløb!B36-Lønforløb!B27</f>
        <v>4781.3399999999965</v>
      </c>
    </row>
    <row r="9" spans="1:6">
      <c r="A9" s="111" t="s">
        <v>91</v>
      </c>
      <c r="B9" s="100">
        <f>Lønforløb!B29-Lønforløb!B27</f>
        <v>978.41999999999825</v>
      </c>
      <c r="C9" s="119">
        <f>Lønforløb!B33-Lønforløb!B31</f>
        <v>1061.3300000000017</v>
      </c>
      <c r="D9" s="122">
        <f>Lønforløb!B38-Lønforløb!B36</f>
        <v>1197.3300000000017</v>
      </c>
      <c r="E9" s="122">
        <f>Lønforløb!B38-Lønforløb!B36</f>
        <v>1197.3300000000017</v>
      </c>
    </row>
    <row r="10" spans="1:6">
      <c r="A10" s="111" t="s">
        <v>143</v>
      </c>
      <c r="B10" s="99">
        <f>Lønforløb!F30</f>
        <v>373.50450000000001</v>
      </c>
      <c r="C10" s="118">
        <f>Lønforløb!F30</f>
        <v>373.50450000000001</v>
      </c>
      <c r="D10" s="122"/>
      <c r="E10" s="122"/>
    </row>
    <row r="11" spans="1:6">
      <c r="A11" s="111" t="s">
        <v>131</v>
      </c>
      <c r="B11" s="100"/>
      <c r="C11" s="119"/>
      <c r="D11" s="122"/>
      <c r="E11" s="102">
        <f>Lønforløb!F35</f>
        <v>1245.0150000000001</v>
      </c>
    </row>
    <row r="12" spans="1:6">
      <c r="A12" s="112" t="s">
        <v>76</v>
      </c>
      <c r="B12" s="97">
        <f>SUM(B4:B11)</f>
        <v>33529.603999999999</v>
      </c>
      <c r="C12" s="120">
        <f>SUM(C4:C11)</f>
        <v>35677.193999999996</v>
      </c>
      <c r="D12" s="123">
        <f>SUM(D4:D11)</f>
        <v>38452.269499999995</v>
      </c>
      <c r="E12" s="123">
        <f>SUM(E4:E11)</f>
        <v>39697.284499999994</v>
      </c>
      <c r="F12" s="94" t="s">
        <v>89</v>
      </c>
    </row>
    <row r="14" spans="1:6">
      <c r="A14" s="203" t="s">
        <v>94</v>
      </c>
      <c r="B14" s="212"/>
      <c r="C14" s="27"/>
    </row>
    <row r="15" spans="1:6">
      <c r="A15" s="113" t="s">
        <v>78</v>
      </c>
      <c r="B15" s="101">
        <f>'Øvrige tillæg'!D4</f>
        <v>311.25375000000003</v>
      </c>
      <c r="C15" s="27" t="s">
        <v>89</v>
      </c>
    </row>
    <row r="16" spans="1:6">
      <c r="A16" s="111" t="s">
        <v>82</v>
      </c>
      <c r="B16" s="102">
        <f>'Øvrige tillæg'!D11</f>
        <v>1245.0150000000001</v>
      </c>
      <c r="C16" t="s">
        <v>89</v>
      </c>
    </row>
    <row r="17" spans="1:7">
      <c r="A17" s="111" t="s">
        <v>79</v>
      </c>
      <c r="B17" s="102">
        <f>'Øvrige tillæg'!D6</f>
        <v>809.25975000000005</v>
      </c>
      <c r="C17" t="s">
        <v>89</v>
      </c>
    </row>
    <row r="18" spans="1:7">
      <c r="A18" s="111" t="s">
        <v>81</v>
      </c>
      <c r="B18" s="102">
        <f>'Øvrige tillæg'!D7</f>
        <v>149.40180000000001</v>
      </c>
      <c r="C18" t="s">
        <v>89</v>
      </c>
    </row>
    <row r="19" spans="1:7">
      <c r="A19" s="111" t="s">
        <v>80</v>
      </c>
      <c r="B19" s="102">
        <f>'Øvrige tillæg'!D5</f>
        <v>498.00600000000003</v>
      </c>
      <c r="C19" t="s">
        <v>89</v>
      </c>
    </row>
    <row r="20" spans="1:7">
      <c r="A20" s="111" t="s">
        <v>77</v>
      </c>
      <c r="B20" s="102">
        <f>Undervisertillæg!C5</f>
        <v>134.46162000000001</v>
      </c>
      <c r="C20" t="s">
        <v>101</v>
      </c>
    </row>
    <row r="21" spans="1:7">
      <c r="A21" s="114" t="s">
        <v>117</v>
      </c>
      <c r="B21" s="103" t="s">
        <v>86</v>
      </c>
      <c r="C21" s="27" t="s">
        <v>133</v>
      </c>
    </row>
    <row r="22" spans="1:7" s="83" customFormat="1">
      <c r="A22" s="25"/>
    </row>
    <row r="25" spans="1:7">
      <c r="A25" s="208" t="s">
        <v>115</v>
      </c>
      <c r="B25" s="27"/>
      <c r="C25" s="115"/>
      <c r="D25" s="27"/>
      <c r="E25" s="27"/>
    </row>
    <row r="26" spans="1:7">
      <c r="A26" s="110" t="s">
        <v>139</v>
      </c>
      <c r="B26" s="96"/>
      <c r="E26" s="177" t="s">
        <v>180</v>
      </c>
      <c r="F26" s="178"/>
      <c r="G26" s="179"/>
    </row>
    <row r="27" spans="1:7">
      <c r="A27" s="127" t="s">
        <v>127</v>
      </c>
      <c r="B27" s="128">
        <f>Lønforløb!B38</f>
        <v>36033</v>
      </c>
      <c r="E27" s="180" t="s">
        <v>181</v>
      </c>
      <c r="F27" s="181"/>
      <c r="G27" s="182"/>
    </row>
    <row r="28" spans="1:7">
      <c r="A28" s="127" t="s">
        <v>73</v>
      </c>
      <c r="B28" s="129">
        <f>Undervisertillæg!D13</f>
        <v>684.75824999999998</v>
      </c>
      <c r="E28" s="183" t="s">
        <v>182</v>
      </c>
      <c r="F28" s="184"/>
      <c r="G28" s="185"/>
    </row>
    <row r="29" spans="1:7">
      <c r="A29" s="127" t="s">
        <v>90</v>
      </c>
      <c r="B29" s="126">
        <f>Lønforløb!B41-Lønforløb!B40</f>
        <v>845.5</v>
      </c>
    </row>
    <row r="30" spans="1:7">
      <c r="A30" s="127" t="s">
        <v>91</v>
      </c>
      <c r="B30" s="126">
        <f>Lønforløb!B40-Lønforløb!B38</f>
        <v>1623.75</v>
      </c>
    </row>
    <row r="31" spans="1:7">
      <c r="A31" s="127" t="s">
        <v>129</v>
      </c>
      <c r="B31" s="129">
        <f>Lønforløb!F34</f>
        <v>871.51049999999998</v>
      </c>
    </row>
    <row r="32" spans="1:7">
      <c r="A32" s="127" t="s">
        <v>116</v>
      </c>
      <c r="B32" s="129">
        <f>Lønforløb!F37</f>
        <v>1618.5195000000001</v>
      </c>
    </row>
    <row r="33" spans="1:8">
      <c r="A33" s="124" t="s">
        <v>76</v>
      </c>
      <c r="B33" s="125">
        <f>SUM(B27:B32)</f>
        <v>41677.038249999998</v>
      </c>
      <c r="C33" s="94" t="s">
        <v>89</v>
      </c>
    </row>
    <row r="35" spans="1:8">
      <c r="A35" s="203" t="s">
        <v>119</v>
      </c>
      <c r="B35" s="212"/>
      <c r="C35" s="27"/>
    </row>
    <row r="36" spans="1:8">
      <c r="A36" s="135" t="s">
        <v>78</v>
      </c>
      <c r="B36" s="130">
        <f>'Øvrige tillæg'!D4</f>
        <v>311.25375000000003</v>
      </c>
      <c r="C36" s="27" t="s">
        <v>89</v>
      </c>
    </row>
    <row r="37" spans="1:8">
      <c r="A37" s="127" t="s">
        <v>82</v>
      </c>
      <c r="B37" s="129">
        <f>'Øvrige tillæg'!D11</f>
        <v>1245.0150000000001</v>
      </c>
      <c r="C37" t="s">
        <v>89</v>
      </c>
    </row>
    <row r="38" spans="1:8">
      <c r="A38" s="127" t="s">
        <v>79</v>
      </c>
      <c r="B38" s="129">
        <f>'Øvrige tillæg'!D6</f>
        <v>809.25975000000005</v>
      </c>
      <c r="C38" t="s">
        <v>89</v>
      </c>
    </row>
    <row r="39" spans="1:8">
      <c r="A39" s="127" t="s">
        <v>81</v>
      </c>
      <c r="B39" s="129">
        <f>'Øvrige tillæg'!D7</f>
        <v>149.40180000000001</v>
      </c>
      <c r="C39" t="s">
        <v>89</v>
      </c>
    </row>
    <row r="40" spans="1:8">
      <c r="A40" s="127" t="s">
        <v>80</v>
      </c>
      <c r="B40" s="129">
        <f>'Øvrige tillæg'!D5</f>
        <v>498.00600000000003</v>
      </c>
      <c r="C40" t="s">
        <v>89</v>
      </c>
    </row>
    <row r="41" spans="1:8">
      <c r="A41" s="127" t="s">
        <v>77</v>
      </c>
      <c r="B41" s="129">
        <f>Undervisertillæg!C14</f>
        <v>134.46162000000001</v>
      </c>
      <c r="C41" t="s">
        <v>101</v>
      </c>
    </row>
    <row r="42" spans="1:8">
      <c r="A42" s="136" t="s">
        <v>130</v>
      </c>
      <c r="B42" s="131">
        <f>Lønforløb!F34</f>
        <v>871.51049999999998</v>
      </c>
      <c r="C42" s="27" t="s">
        <v>89</v>
      </c>
    </row>
    <row r="43" spans="1:8">
      <c r="A43" s="25"/>
      <c r="B43" s="83"/>
      <c r="C43" s="83"/>
      <c r="D43" s="83"/>
      <c r="E43" s="83"/>
      <c r="F43" s="83"/>
      <c r="G43" s="83"/>
      <c r="H43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J41" sqref="J41"/>
    </sheetView>
  </sheetViews>
  <sheetFormatPr defaultRowHeight="12.6"/>
  <cols>
    <col min="1" max="1" width="47.08984375" bestFit="1" customWidth="1"/>
    <col min="2" max="2" width="15.08984375" customWidth="1"/>
    <col min="3" max="3" width="14.7265625" customWidth="1"/>
    <col min="4" max="4" width="16" customWidth="1"/>
    <col min="5" max="5" width="16.26953125" customWidth="1"/>
  </cols>
  <sheetData>
    <row r="1" spans="1:6" ht="17.399999999999999">
      <c r="B1" s="92">
        <f>Lønforløb!C1</f>
        <v>44835</v>
      </c>
    </row>
    <row r="2" spans="1:6">
      <c r="A2" s="208" t="s">
        <v>121</v>
      </c>
      <c r="B2" s="27"/>
      <c r="C2" s="115"/>
      <c r="D2" s="27"/>
      <c r="E2" s="27"/>
    </row>
    <row r="3" spans="1:6">
      <c r="A3" s="110" t="s">
        <v>75</v>
      </c>
      <c r="B3" s="213" t="s">
        <v>69</v>
      </c>
      <c r="C3" s="203" t="s">
        <v>70</v>
      </c>
      <c r="D3" s="203" t="s">
        <v>71</v>
      </c>
      <c r="E3" s="203" t="s">
        <v>85</v>
      </c>
    </row>
    <row r="4" spans="1:6">
      <c r="A4" s="111" t="s">
        <v>123</v>
      </c>
      <c r="B4" s="98">
        <f>Lønforløb!B24</f>
        <v>28659.25</v>
      </c>
      <c r="C4" s="117">
        <f>Lønforløb!B24</f>
        <v>28659.25</v>
      </c>
      <c r="D4" s="121">
        <f>Lønforløb!B24</f>
        <v>28659.25</v>
      </c>
      <c r="E4" s="121">
        <f>Lønforløb!B24</f>
        <v>28659.25</v>
      </c>
    </row>
    <row r="5" spans="1:6">
      <c r="A5" s="111" t="s">
        <v>126</v>
      </c>
      <c r="B5" s="99">
        <f>Undervisertillæg!D8</f>
        <v>1917.3231000000003</v>
      </c>
      <c r="C5" s="118">
        <f>Undervisertillæg!D8</f>
        <v>1917.3231000000003</v>
      </c>
      <c r="D5" s="102">
        <f>Undervisertillæg!D8</f>
        <v>1917.3231000000003</v>
      </c>
      <c r="E5" s="102">
        <f>Undervisertillæg!D8</f>
        <v>1917.3231000000003</v>
      </c>
    </row>
    <row r="6" spans="1:6">
      <c r="A6" s="111" t="s">
        <v>90</v>
      </c>
      <c r="B6" s="100">
        <f>Lønforløb!B27-Lønforløb!B26</f>
        <v>474.83000000000175</v>
      </c>
      <c r="C6" s="119">
        <f>Lønforløb!B30-Lønforløb!B29</f>
        <v>504.83000000000175</v>
      </c>
      <c r="D6" s="122">
        <f>Lønforløb!B32-Lønforløb!B31</f>
        <v>525.58000000000175</v>
      </c>
      <c r="E6" s="122">
        <f>Lønforløb!B34-Lønforløb!B33</f>
        <v>571.66999999999825</v>
      </c>
    </row>
    <row r="7" spans="1:6">
      <c r="A7" s="111" t="s">
        <v>124</v>
      </c>
      <c r="B7" s="100"/>
      <c r="C7" s="119">
        <f>Lønforløb!B27-Lønforløb!B24</f>
        <v>1395.0800000000017</v>
      </c>
      <c r="D7" s="122"/>
      <c r="E7" s="122"/>
    </row>
    <row r="8" spans="1:6">
      <c r="A8" s="111" t="s">
        <v>125</v>
      </c>
      <c r="B8" s="100"/>
      <c r="C8" s="119"/>
      <c r="D8" s="122">
        <f>Lønforløb!B29-Lønforløb!B24</f>
        <v>2373.5</v>
      </c>
      <c r="E8" s="122"/>
    </row>
    <row r="9" spans="1:6">
      <c r="A9" s="111" t="s">
        <v>93</v>
      </c>
      <c r="B9" s="100"/>
      <c r="C9" s="119"/>
      <c r="D9" s="122"/>
      <c r="E9" s="189">
        <f>Lønforløb!B33-Lønforløb!B24</f>
        <v>4454.25</v>
      </c>
    </row>
    <row r="10" spans="1:6">
      <c r="A10" s="111" t="s">
        <v>91</v>
      </c>
      <c r="B10" s="100">
        <f>Lønforløb!B26-Lønforløb!B24</f>
        <v>920.25</v>
      </c>
      <c r="C10" s="119">
        <f>Lønforløb!B29-Lønforløb!B27</f>
        <v>978.41999999999825</v>
      </c>
      <c r="D10" s="122">
        <f>Lønforløb!B31-Lønforløb!B29</f>
        <v>1019.4199999999983</v>
      </c>
      <c r="E10" s="122">
        <f>Lønforløb!B36-Lønforløb!B34</f>
        <v>1150.5</v>
      </c>
    </row>
    <row r="11" spans="1:6">
      <c r="A11" s="111" t="s">
        <v>201</v>
      </c>
      <c r="B11" s="99">
        <f>Lønforløb!F31</f>
        <v>498.00600000000003</v>
      </c>
      <c r="C11" s="118">
        <f>Lønforløb!F31</f>
        <v>498.00600000000003</v>
      </c>
      <c r="D11" s="102">
        <f>Lønforløb!F29</f>
        <v>249.00300000000001</v>
      </c>
      <c r="E11" s="102">
        <f>Lønforløb!F29</f>
        <v>249.00300000000001</v>
      </c>
    </row>
    <row r="12" spans="1:6">
      <c r="A12" s="111" t="s">
        <v>132</v>
      </c>
      <c r="B12" s="100"/>
      <c r="C12" s="119"/>
      <c r="D12" s="122"/>
      <c r="E12" s="102"/>
    </row>
    <row r="13" spans="1:6">
      <c r="A13" s="112" t="s">
        <v>76</v>
      </c>
      <c r="B13" s="123">
        <f>SUM(B4:B12)</f>
        <v>32469.659100000004</v>
      </c>
      <c r="C13" s="123">
        <f t="shared" ref="C13:E13" si="0">SUM(C4:C12)</f>
        <v>33952.909100000004</v>
      </c>
      <c r="D13" s="123">
        <f t="shared" si="0"/>
        <v>34744.076099999998</v>
      </c>
      <c r="E13" s="123">
        <f t="shared" si="0"/>
        <v>37001.996099999997</v>
      </c>
      <c r="F13" s="94" t="s">
        <v>89</v>
      </c>
    </row>
    <row r="15" spans="1:6">
      <c r="A15" s="203" t="s">
        <v>94</v>
      </c>
      <c r="B15" s="212"/>
      <c r="C15" s="27"/>
    </row>
    <row r="16" spans="1:6">
      <c r="A16" s="113" t="s">
        <v>78</v>
      </c>
      <c r="B16" s="101">
        <f>'Øvrige tillæg'!D4</f>
        <v>311.25375000000003</v>
      </c>
      <c r="C16" s="27" t="s">
        <v>89</v>
      </c>
    </row>
    <row r="17" spans="1:8">
      <c r="A17" s="111" t="s">
        <v>82</v>
      </c>
      <c r="B17" s="102">
        <f>'Øvrige tillæg'!D11</f>
        <v>1245.0150000000001</v>
      </c>
      <c r="C17" t="s">
        <v>89</v>
      </c>
    </row>
    <row r="18" spans="1:8">
      <c r="A18" s="111" t="s">
        <v>79</v>
      </c>
      <c r="B18" s="102">
        <f>'Øvrige tillæg'!D6</f>
        <v>809.25975000000005</v>
      </c>
      <c r="C18" t="s">
        <v>89</v>
      </c>
    </row>
    <row r="19" spans="1:8">
      <c r="A19" s="111" t="s">
        <v>81</v>
      </c>
      <c r="B19" s="102">
        <f>'Øvrige tillæg'!D7</f>
        <v>149.40180000000001</v>
      </c>
      <c r="C19" t="s">
        <v>89</v>
      </c>
    </row>
    <row r="20" spans="1:8">
      <c r="A20" s="111" t="s">
        <v>80</v>
      </c>
      <c r="B20" s="102">
        <f>'Øvrige tillæg'!D5</f>
        <v>498.00600000000003</v>
      </c>
      <c r="C20" t="s">
        <v>89</v>
      </c>
    </row>
    <row r="21" spans="1:8">
      <c r="A21" s="111" t="s">
        <v>134</v>
      </c>
      <c r="B21" s="102">
        <f>Undervisertillæg!C9</f>
        <v>134.46162000000001</v>
      </c>
      <c r="C21" t="s">
        <v>101</v>
      </c>
    </row>
    <row r="22" spans="1:8">
      <c r="A22" s="114" t="s">
        <v>117</v>
      </c>
      <c r="B22" s="103" t="s">
        <v>86</v>
      </c>
      <c r="C22" s="27" t="s">
        <v>133</v>
      </c>
      <c r="G22" s="83"/>
      <c r="H22" s="83"/>
    </row>
    <row r="23" spans="1:8">
      <c r="A23" s="25"/>
      <c r="B23" s="83"/>
      <c r="C23" s="83"/>
      <c r="D23" s="83"/>
      <c r="E23" s="83"/>
      <c r="F23" s="83"/>
    </row>
    <row r="26" spans="1:8">
      <c r="A26" s="210" t="s">
        <v>122</v>
      </c>
      <c r="B26" s="211"/>
      <c r="C26" s="115"/>
      <c r="D26" s="27"/>
    </row>
    <row r="27" spans="1:8">
      <c r="A27" s="116" t="s">
        <v>139</v>
      </c>
      <c r="B27" s="95"/>
    </row>
    <row r="28" spans="1:8">
      <c r="A28" s="127" t="s">
        <v>136</v>
      </c>
      <c r="B28" s="128">
        <f>Lønforløb!B32</f>
        <v>32577.75</v>
      </c>
    </row>
    <row r="29" spans="1:8">
      <c r="A29" s="127" t="s">
        <v>126</v>
      </c>
      <c r="B29" s="129">
        <f>Undervisertillæg!D17</f>
        <v>1917.3231000000003</v>
      </c>
    </row>
    <row r="30" spans="1:8">
      <c r="A30" s="127" t="s">
        <v>90</v>
      </c>
      <c r="B30" s="126">
        <f>Lønforløb!B35-Lønforløb!B34</f>
        <v>569.25</v>
      </c>
    </row>
    <row r="31" spans="1:8">
      <c r="A31" s="127" t="s">
        <v>91</v>
      </c>
      <c r="B31" s="126">
        <f>Lønforløb!B34-Lønforløb!B32</f>
        <v>1107.4199999999983</v>
      </c>
    </row>
    <row r="32" spans="1:8">
      <c r="A32" s="124" t="s">
        <v>76</v>
      </c>
      <c r="B32" s="125">
        <f>SUM(B28:B31)</f>
        <v>36171.7431</v>
      </c>
      <c r="C32" s="94" t="s">
        <v>89</v>
      </c>
    </row>
    <row r="34" spans="1:4">
      <c r="A34" s="203" t="s">
        <v>119</v>
      </c>
      <c r="B34" s="212"/>
      <c r="C34" s="27"/>
    </row>
    <row r="35" spans="1:4">
      <c r="A35" s="135" t="s">
        <v>78</v>
      </c>
      <c r="B35" s="130">
        <f>'Øvrige tillæg'!D4</f>
        <v>311.25375000000003</v>
      </c>
      <c r="C35" s="27" t="s">
        <v>89</v>
      </c>
    </row>
    <row r="36" spans="1:4">
      <c r="A36" s="127" t="s">
        <v>82</v>
      </c>
      <c r="B36" s="129">
        <f>'Øvrige tillæg'!D11</f>
        <v>1245.0150000000001</v>
      </c>
      <c r="C36" t="s">
        <v>89</v>
      </c>
    </row>
    <row r="37" spans="1:4">
      <c r="A37" s="127" t="s">
        <v>79</v>
      </c>
      <c r="B37" s="129">
        <f>'Øvrige tillæg'!D6</f>
        <v>809.25975000000005</v>
      </c>
      <c r="C37" t="s">
        <v>89</v>
      </c>
    </row>
    <row r="38" spans="1:4">
      <c r="A38" s="127" t="s">
        <v>81</v>
      </c>
      <c r="B38" s="129">
        <f>'Øvrige tillæg'!D7</f>
        <v>149.40180000000001</v>
      </c>
      <c r="C38" t="s">
        <v>89</v>
      </c>
    </row>
    <row r="39" spans="1:4">
      <c r="A39" s="127" t="s">
        <v>80</v>
      </c>
      <c r="B39" s="129">
        <f>'Øvrige tillæg'!D5</f>
        <v>498.00600000000003</v>
      </c>
      <c r="C39" t="s">
        <v>89</v>
      </c>
    </row>
    <row r="40" spans="1:4">
      <c r="A40" s="127" t="s">
        <v>134</v>
      </c>
      <c r="B40" s="129">
        <f>Undervisertillæg!C9</f>
        <v>134.46162000000001</v>
      </c>
      <c r="C40" t="s">
        <v>101</v>
      </c>
    </row>
    <row r="41" spans="1:4">
      <c r="A41" s="136" t="s">
        <v>118</v>
      </c>
      <c r="B41" s="131" t="s">
        <v>86</v>
      </c>
      <c r="C41" s="27" t="s">
        <v>133</v>
      </c>
    </row>
    <row r="42" spans="1:4">
      <c r="A42" s="25"/>
      <c r="B42" s="83"/>
      <c r="C42" s="83"/>
      <c r="D42" s="8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J21" sqref="J21"/>
    </sheetView>
  </sheetViews>
  <sheetFormatPr defaultRowHeight="12.6"/>
  <cols>
    <col min="1" max="1" width="31.453125" customWidth="1"/>
    <col min="2" max="2" width="15.08984375" customWidth="1"/>
    <col min="3" max="3" width="15.26953125" customWidth="1"/>
    <col min="4" max="4" width="16.08984375" customWidth="1"/>
    <col min="5" max="5" width="16.36328125" customWidth="1"/>
  </cols>
  <sheetData>
    <row r="1" spans="1:7" ht="17.399999999999999">
      <c r="B1" s="92">
        <f>Lønforløb!C1</f>
        <v>44835</v>
      </c>
    </row>
    <row r="2" spans="1:7">
      <c r="A2" s="208" t="s">
        <v>100</v>
      </c>
      <c r="B2" s="27"/>
      <c r="C2" s="115"/>
      <c r="D2" s="27"/>
      <c r="E2" s="27"/>
    </row>
    <row r="3" spans="1:7">
      <c r="A3" s="110" t="s">
        <v>75</v>
      </c>
      <c r="B3" s="203" t="s">
        <v>69</v>
      </c>
      <c r="C3" s="203" t="s">
        <v>70</v>
      </c>
      <c r="D3" s="203" t="s">
        <v>71</v>
      </c>
      <c r="E3" s="203" t="s">
        <v>85</v>
      </c>
    </row>
    <row r="4" spans="1:7">
      <c r="A4" s="133" t="s">
        <v>72</v>
      </c>
      <c r="B4" s="137">
        <f>Lønforløb!B27</f>
        <v>30054.33</v>
      </c>
      <c r="C4" s="138">
        <f>Lønforløb!B27</f>
        <v>30054.33</v>
      </c>
      <c r="D4" s="139">
        <f>Lønforløb!B27</f>
        <v>30054.33</v>
      </c>
      <c r="E4" s="139">
        <f>Lønforløb!B27</f>
        <v>30054.33</v>
      </c>
    </row>
    <row r="5" spans="1:7">
      <c r="A5" s="133" t="s">
        <v>73</v>
      </c>
      <c r="B5" s="140">
        <f>Undervisertillæg!D4</f>
        <v>1618.5195000000001</v>
      </c>
      <c r="C5" s="141">
        <f>Undervisertillæg!D4</f>
        <v>1618.5195000000001</v>
      </c>
      <c r="D5" s="142">
        <f>Undervisertillæg!D4</f>
        <v>1618.5195000000001</v>
      </c>
      <c r="E5" s="142">
        <f>Undervisertillæg!D4</f>
        <v>1618.5195000000001</v>
      </c>
      <c r="G5" s="22"/>
    </row>
    <row r="6" spans="1:7">
      <c r="A6" s="133" t="s">
        <v>137</v>
      </c>
      <c r="B6" s="143"/>
      <c r="C6" s="141">
        <f>Lønforløb!B29-Lønforløb!B27</f>
        <v>978.41999999999825</v>
      </c>
      <c r="D6" s="145"/>
      <c r="E6" s="145"/>
    </row>
    <row r="7" spans="1:7">
      <c r="A7" s="133" t="s">
        <v>92</v>
      </c>
      <c r="B7" s="143"/>
      <c r="C7" s="144"/>
      <c r="D7" s="145">
        <f>Lønforløb!B31-Lønforløb!B27</f>
        <v>1997.8399999999965</v>
      </c>
      <c r="E7" s="145"/>
    </row>
    <row r="8" spans="1:7">
      <c r="A8" s="133" t="s">
        <v>138</v>
      </c>
      <c r="B8" s="143"/>
      <c r="C8" s="144"/>
      <c r="D8" s="145"/>
      <c r="E8" s="145">
        <f>Lønforløb!B33-Lønforløb!B27</f>
        <v>3059.1699999999983</v>
      </c>
    </row>
    <row r="9" spans="1:7">
      <c r="A9" s="133" t="s">
        <v>90</v>
      </c>
      <c r="B9" s="143">
        <f>Lønforløb!B28-Lønforløb!B27</f>
        <v>484.25</v>
      </c>
      <c r="C9" s="144">
        <f>Lønforløb!B32-Lønforløb!B31</f>
        <v>525.58000000000175</v>
      </c>
      <c r="D9" s="145">
        <f>Lønforløb!B28-Lønforløb!B27</f>
        <v>484.25</v>
      </c>
      <c r="E9" s="145">
        <f>Lønforløb!B34-Lønforløb!B33</f>
        <v>571.66999999999825</v>
      </c>
    </row>
    <row r="10" spans="1:7">
      <c r="A10" s="133" t="s">
        <v>144</v>
      </c>
      <c r="B10" s="140">
        <f>Lønforløb!F30</f>
        <v>373.50450000000001</v>
      </c>
      <c r="C10" s="141">
        <f>Lønforløb!F30</f>
        <v>373.50450000000001</v>
      </c>
      <c r="D10" s="145"/>
      <c r="E10" s="145"/>
    </row>
    <row r="11" spans="1:7">
      <c r="A11" s="148" t="s">
        <v>76</v>
      </c>
      <c r="B11" s="149">
        <f>SUM(B4:B10)</f>
        <v>32530.603999999999</v>
      </c>
      <c r="C11" s="150">
        <f>SUM(C4:C10)</f>
        <v>33550.353999999999</v>
      </c>
      <c r="D11" s="151">
        <f>SUM(D4:D10)</f>
        <v>34154.939499999993</v>
      </c>
      <c r="E11" s="151">
        <f>SUM(E4:E10)</f>
        <v>35303.689499999993</v>
      </c>
      <c r="F11" s="94" t="s">
        <v>89</v>
      </c>
    </row>
    <row r="13" spans="1:7">
      <c r="A13" s="203" t="s">
        <v>94</v>
      </c>
      <c r="B13" s="212"/>
      <c r="C13" s="27"/>
    </row>
    <row r="14" spans="1:7">
      <c r="A14" s="132" t="s">
        <v>78</v>
      </c>
      <c r="B14" s="146">
        <f>'Øvrige tillæg'!D4</f>
        <v>311.25375000000003</v>
      </c>
      <c r="C14" s="27" t="s">
        <v>89</v>
      </c>
    </row>
    <row r="15" spans="1:7">
      <c r="A15" s="133" t="s">
        <v>82</v>
      </c>
      <c r="B15" s="142">
        <f>'Øvrige tillæg'!D11</f>
        <v>1245.0150000000001</v>
      </c>
      <c r="C15" t="s">
        <v>89</v>
      </c>
    </row>
    <row r="16" spans="1:7">
      <c r="A16" s="133" t="s">
        <v>79</v>
      </c>
      <c r="B16" s="142">
        <f>'Øvrige tillæg'!D6</f>
        <v>809.25975000000005</v>
      </c>
      <c r="C16" t="s">
        <v>89</v>
      </c>
    </row>
    <row r="17" spans="1:8">
      <c r="A17" s="133" t="s">
        <v>81</v>
      </c>
      <c r="B17" s="142">
        <f>'Øvrige tillæg'!D7</f>
        <v>149.40180000000001</v>
      </c>
      <c r="C17" t="s">
        <v>89</v>
      </c>
    </row>
    <row r="18" spans="1:8">
      <c r="A18" s="133" t="s">
        <v>80</v>
      </c>
      <c r="B18" s="142">
        <f>'Øvrige tillæg'!D5</f>
        <v>498.00600000000003</v>
      </c>
      <c r="C18" t="s">
        <v>89</v>
      </c>
    </row>
    <row r="19" spans="1:8">
      <c r="A19" s="133" t="s">
        <v>77</v>
      </c>
      <c r="B19" s="142">
        <f>Undervisertillæg!C5</f>
        <v>134.46162000000001</v>
      </c>
      <c r="C19" t="s">
        <v>101</v>
      </c>
    </row>
    <row r="20" spans="1:8">
      <c r="A20" s="134" t="s">
        <v>117</v>
      </c>
      <c r="B20" s="147" t="s">
        <v>86</v>
      </c>
      <c r="C20" s="27" t="s">
        <v>133</v>
      </c>
    </row>
    <row r="21" spans="1:8">
      <c r="A21" s="25"/>
      <c r="B21" s="83"/>
      <c r="C21" s="83"/>
      <c r="D21" s="83"/>
      <c r="E21" s="83"/>
      <c r="F21" s="83"/>
      <c r="G21" s="83"/>
      <c r="H21" s="83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0"/>
  <sheetViews>
    <sheetView topLeftCell="A37" workbookViewId="0">
      <selection activeCell="A58" sqref="A58"/>
    </sheetView>
  </sheetViews>
  <sheetFormatPr defaultRowHeight="12.6"/>
  <cols>
    <col min="1" max="1" width="27.36328125" customWidth="1"/>
    <col min="2" max="2" width="21.6328125" customWidth="1"/>
    <col min="3" max="3" width="21.08984375" customWidth="1"/>
    <col min="4" max="4" width="21.6328125" customWidth="1"/>
    <col min="5" max="5" width="28.36328125" bestFit="1" customWidth="1"/>
    <col min="6" max="6" width="21.26953125" customWidth="1"/>
    <col min="7" max="7" width="27.36328125" customWidth="1"/>
    <col min="8" max="8" width="17.7265625" customWidth="1"/>
    <col min="9" max="9" width="13.08984375" customWidth="1"/>
  </cols>
  <sheetData>
    <row r="1" spans="1:6" ht="18.75" customHeight="1">
      <c r="B1" s="92">
        <f>Lønforløb!C1</f>
        <v>44835</v>
      </c>
    </row>
    <row r="2" spans="1:6" ht="12.75" customHeight="1">
      <c r="B2" s="92"/>
    </row>
    <row r="3" spans="1:6">
      <c r="A3" s="227" t="s">
        <v>164</v>
      </c>
      <c r="B3" s="208" t="s">
        <v>158</v>
      </c>
      <c r="C3" s="208" t="s">
        <v>158</v>
      </c>
      <c r="D3" s="208" t="s">
        <v>156</v>
      </c>
      <c r="E3" s="209" t="s">
        <v>156</v>
      </c>
    </row>
    <row r="4" spans="1:6">
      <c r="A4" s="229"/>
      <c r="B4" s="164" t="s">
        <v>159</v>
      </c>
      <c r="C4" s="164" t="s">
        <v>159</v>
      </c>
      <c r="D4" s="164" t="s">
        <v>157</v>
      </c>
      <c r="E4" s="154" t="s">
        <v>157</v>
      </c>
    </row>
    <row r="5" spans="1:6">
      <c r="A5" s="228"/>
      <c r="B5" s="110" t="s">
        <v>154</v>
      </c>
      <c r="C5" s="110" t="s">
        <v>155</v>
      </c>
      <c r="D5" s="110" t="s">
        <v>154</v>
      </c>
      <c r="E5" s="95" t="s">
        <v>155</v>
      </c>
    </row>
    <row r="6" spans="1:6">
      <c r="A6" s="156" t="s">
        <v>72</v>
      </c>
      <c r="B6" s="157">
        <f>Lønforløb!B27</f>
        <v>30054.33</v>
      </c>
      <c r="C6" s="157">
        <f>Lønforløb!B27</f>
        <v>30054.33</v>
      </c>
      <c r="D6" s="157">
        <f>Lønforløb!B27</f>
        <v>30054.33</v>
      </c>
      <c r="E6" s="157">
        <f>Lønforløb!B27</f>
        <v>30054.33</v>
      </c>
    </row>
    <row r="7" spans="1:6">
      <c r="A7" s="155" t="s">
        <v>90</v>
      </c>
      <c r="B7" s="126">
        <f>Lønforløb!B36-Lønforløb!B35</f>
        <v>581.25</v>
      </c>
      <c r="C7" s="126">
        <f>Lønforløb!B36-Lønforløb!B35</f>
        <v>581.25</v>
      </c>
      <c r="D7" s="126">
        <f>Lønforløb!B36-Lønforløb!B35</f>
        <v>581.25</v>
      </c>
      <c r="E7" s="126">
        <f>Lønforløb!B36-Lønforløb!B35</f>
        <v>581.25</v>
      </c>
    </row>
    <row r="8" spans="1:6">
      <c r="A8" s="155" t="s">
        <v>145</v>
      </c>
      <c r="B8" s="129">
        <f>Lønforløb!B35-Lønforløb!B32</f>
        <v>1676.6699999999983</v>
      </c>
      <c r="C8" s="129">
        <f>Lønforløb!B35-Lønforløb!B32</f>
        <v>1676.6699999999983</v>
      </c>
      <c r="D8" s="129">
        <f>Lønforløb!B35-Lønforløb!B32</f>
        <v>1676.6699999999983</v>
      </c>
      <c r="E8" s="129">
        <f>Lønforløb!B35-Lønforløb!B32</f>
        <v>1676.6699999999983</v>
      </c>
    </row>
    <row r="9" spans="1:6">
      <c r="A9" s="155" t="s">
        <v>146</v>
      </c>
      <c r="B9" s="126">
        <f>Lønforløb!B32-Lønforløb!B27</f>
        <v>2523.4199999999983</v>
      </c>
      <c r="C9" s="126">
        <f>Lønforløb!B32-Lønforløb!B27</f>
        <v>2523.4199999999983</v>
      </c>
      <c r="D9" s="126">
        <f>Lønforløb!B32-Lønforløb!B27</f>
        <v>2523.4199999999983</v>
      </c>
      <c r="E9" s="126">
        <f>Lønforløb!B32-Lønforløb!B27</f>
        <v>2523.4199999999983</v>
      </c>
    </row>
    <row r="10" spans="1:6">
      <c r="A10" s="155" t="s">
        <v>147</v>
      </c>
      <c r="B10" s="126"/>
      <c r="C10" s="126">
        <f>Lønforløb!B37-Lønforløb!B36</f>
        <v>592.66000000000349</v>
      </c>
      <c r="D10" s="126"/>
      <c r="E10" s="126">
        <f>Lønforløb!B37-Lønforløb!B36</f>
        <v>592.66000000000349</v>
      </c>
    </row>
    <row r="11" spans="1:6">
      <c r="A11" s="155" t="s">
        <v>152</v>
      </c>
      <c r="B11" s="129">
        <f>Lønforløb!F30</f>
        <v>373.50450000000001</v>
      </c>
      <c r="C11" s="129">
        <f>Lønforløb!F30</f>
        <v>373.50450000000001</v>
      </c>
      <c r="D11" s="129"/>
      <c r="E11" s="129"/>
    </row>
    <row r="12" spans="1:6">
      <c r="A12" s="155" t="s">
        <v>148</v>
      </c>
      <c r="B12" s="126"/>
      <c r="C12" s="126"/>
      <c r="D12" s="129">
        <f>Lønforløb!F35</f>
        <v>1245.0150000000001</v>
      </c>
      <c r="E12" s="129">
        <f>Lønforløb!F35</f>
        <v>1245.0150000000001</v>
      </c>
    </row>
    <row r="13" spans="1:6">
      <c r="A13" s="155" t="s">
        <v>187</v>
      </c>
      <c r="B13" s="161">
        <f>Lønforløb!F34</f>
        <v>871.51049999999998</v>
      </c>
      <c r="C13" s="161">
        <f>Lønforløb!F34</f>
        <v>871.51049999999998</v>
      </c>
      <c r="D13" s="161">
        <f>Lønforløb!F34</f>
        <v>871.51049999999998</v>
      </c>
      <c r="E13" s="161">
        <f>Lønforløb!F34</f>
        <v>871.51049999999998</v>
      </c>
    </row>
    <row r="14" spans="1:6">
      <c r="A14" s="158" t="s">
        <v>153</v>
      </c>
      <c r="B14" s="125">
        <f>SUM(B6:B13)</f>
        <v>36080.684999999998</v>
      </c>
      <c r="C14" s="125">
        <f>SUM(C6:C13)</f>
        <v>36673.345000000001</v>
      </c>
      <c r="D14" s="125">
        <f>SUM(D6:D13)</f>
        <v>36952.195499999994</v>
      </c>
      <c r="E14" s="125">
        <f>SUM(E6:E13)</f>
        <v>37544.855499999998</v>
      </c>
      <c r="F14" t="s">
        <v>183</v>
      </c>
    </row>
    <row r="15" spans="1:6">
      <c r="A15" s="162" t="s">
        <v>184</v>
      </c>
    </row>
    <row r="16" spans="1:6">
      <c r="A16" s="17"/>
      <c r="B16" s="163" t="s">
        <v>162</v>
      </c>
    </row>
    <row r="18" spans="1:7">
      <c r="A18" s="227" t="s">
        <v>163</v>
      </c>
      <c r="B18" s="208" t="s">
        <v>160</v>
      </c>
      <c r="C18" s="208" t="s">
        <v>160</v>
      </c>
    </row>
    <row r="19" spans="1:7" ht="13.8">
      <c r="A19" s="228"/>
      <c r="B19" s="110" t="s">
        <v>175</v>
      </c>
      <c r="C19" s="110" t="s">
        <v>161</v>
      </c>
    </row>
    <row r="20" spans="1:7">
      <c r="A20" s="135" t="s">
        <v>149</v>
      </c>
      <c r="B20" s="159">
        <f>Lønforløb!B41</f>
        <v>38502.25</v>
      </c>
      <c r="C20" s="157">
        <f>Lønforløb!B41</f>
        <v>38502.25</v>
      </c>
    </row>
    <row r="21" spans="1:7">
      <c r="A21" s="127" t="s">
        <v>150</v>
      </c>
      <c r="B21" s="160"/>
      <c r="C21" s="126">
        <f>Lønforløb!B44-Lønforløb!B41</f>
        <v>3411.5800000000017</v>
      </c>
    </row>
    <row r="22" spans="1:7">
      <c r="A22" s="127" t="s">
        <v>151</v>
      </c>
      <c r="B22" s="191">
        <f>Lønforløb!F36</f>
        <v>1494.018</v>
      </c>
      <c r="C22" s="129">
        <f>Lønforløb!F36</f>
        <v>1494.018</v>
      </c>
    </row>
    <row r="23" spans="1:7">
      <c r="A23" s="136" t="s">
        <v>186</v>
      </c>
      <c r="B23" s="161"/>
      <c r="C23" s="161">
        <f>Lønforløb!F33</f>
        <v>809.25975000000005</v>
      </c>
    </row>
    <row r="24" spans="1:7">
      <c r="A24" s="193" t="s">
        <v>76</v>
      </c>
      <c r="B24" s="190">
        <f>SUM(B20:B23)</f>
        <v>39996.267999999996</v>
      </c>
      <c r="C24" s="192">
        <f>SUM(C20:C23)</f>
        <v>44217.107749999996</v>
      </c>
      <c r="D24" t="s">
        <v>89</v>
      </c>
      <c r="G24" s="27"/>
    </row>
    <row r="28" spans="1:7">
      <c r="A28" s="227" t="s">
        <v>174</v>
      </c>
      <c r="B28" s="227" t="s">
        <v>169</v>
      </c>
      <c r="C28" s="208" t="s">
        <v>170</v>
      </c>
      <c r="D28" s="208" t="s">
        <v>172</v>
      </c>
    </row>
    <row r="29" spans="1:7">
      <c r="A29" s="228"/>
      <c r="B29" s="228"/>
      <c r="C29" s="110" t="s">
        <v>171</v>
      </c>
      <c r="D29" s="110" t="s">
        <v>173</v>
      </c>
    </row>
    <row r="30" spans="1:7">
      <c r="A30" s="167" t="s">
        <v>165</v>
      </c>
      <c r="B30" s="168">
        <f>Lønforløb!B40</f>
        <v>37656.75</v>
      </c>
      <c r="C30" s="169">
        <f>Lønforløb!B40</f>
        <v>37656.75</v>
      </c>
      <c r="D30" s="169">
        <f>Lønforløb!B40</f>
        <v>37656.75</v>
      </c>
    </row>
    <row r="31" spans="1:7">
      <c r="A31" s="165" t="s">
        <v>145</v>
      </c>
      <c r="B31" s="169">
        <f>Lønforløb!B43-Lønforløb!B40</f>
        <v>2415.0800000000017</v>
      </c>
      <c r="C31" s="169">
        <f>Lønforløb!B43-Lønforløb!B40</f>
        <v>2415.0800000000017</v>
      </c>
      <c r="D31" s="169">
        <f>Lønforløb!B43-Lønforløb!B40</f>
        <v>2415.0800000000017</v>
      </c>
    </row>
    <row r="32" spans="1:7">
      <c r="A32" s="165" t="s">
        <v>167</v>
      </c>
      <c r="B32" s="169">
        <f>Lønforløb!F34</f>
        <v>871.51049999999998</v>
      </c>
      <c r="C32" s="169">
        <f>Lønforløb!F34</f>
        <v>871.51049999999998</v>
      </c>
      <c r="D32" s="169">
        <f>Lønforløb!F34</f>
        <v>871.51049999999998</v>
      </c>
    </row>
    <row r="33" spans="1:8">
      <c r="A33" s="165" t="s">
        <v>166</v>
      </c>
      <c r="B33" s="169"/>
      <c r="C33" s="169">
        <f>Lønforløb!F38</f>
        <v>1867.5225</v>
      </c>
      <c r="D33" s="169">
        <f>Lønforløb!F38</f>
        <v>1867.5225</v>
      </c>
    </row>
    <row r="34" spans="1:8">
      <c r="A34" s="165" t="s">
        <v>166</v>
      </c>
      <c r="B34" s="169"/>
      <c r="C34" s="169"/>
      <c r="D34" s="169">
        <f>Lønforløb!F38</f>
        <v>1867.5225</v>
      </c>
    </row>
    <row r="35" spans="1:8">
      <c r="A35" s="165" t="s">
        <v>185</v>
      </c>
      <c r="B35" s="169"/>
      <c r="C35" s="169"/>
      <c r="D35" s="169">
        <f>Lønforløb!F40</f>
        <v>4345.1023500000001</v>
      </c>
    </row>
    <row r="36" spans="1:8">
      <c r="A36" s="165" t="s">
        <v>186</v>
      </c>
      <c r="B36" s="169"/>
      <c r="C36" s="169"/>
      <c r="D36" s="169">
        <f>Lønforløb!F33</f>
        <v>809.25975000000005</v>
      </c>
      <c r="E36" t="s">
        <v>89</v>
      </c>
    </row>
    <row r="37" spans="1:8">
      <c r="A37" s="166" t="s">
        <v>76</v>
      </c>
      <c r="B37" s="170">
        <f>SUM(B30:B34)</f>
        <v>40943.340499999998</v>
      </c>
      <c r="C37" s="170">
        <f>SUM(C30:C34)</f>
        <v>42810.862999999998</v>
      </c>
      <c r="D37" s="170">
        <f>SUM(D30:D36)</f>
        <v>49832.747599999995</v>
      </c>
    </row>
    <row r="38" spans="1:8">
      <c r="A38" s="17"/>
      <c r="B38" s="28"/>
      <c r="C38" s="28"/>
      <c r="D38" s="28"/>
      <c r="F38" s="28"/>
    </row>
    <row r="39" spans="1:8">
      <c r="A39" s="206" t="s">
        <v>191</v>
      </c>
      <c r="B39" s="206" t="s">
        <v>192</v>
      </c>
      <c r="C39" s="206" t="s">
        <v>193</v>
      </c>
      <c r="E39" s="203" t="s">
        <v>197</v>
      </c>
      <c r="F39" s="204" t="s">
        <v>178</v>
      </c>
      <c r="G39" s="205" t="s">
        <v>198</v>
      </c>
    </row>
    <row r="40" spans="1:8">
      <c r="A40" s="198" t="s">
        <v>194</v>
      </c>
      <c r="B40" s="142">
        <f>Lønforløb!B27</f>
        <v>30054.33</v>
      </c>
      <c r="C40" s="199">
        <f>Lønforløb!B27</f>
        <v>30054.33</v>
      </c>
      <c r="E40" s="201" t="s">
        <v>149</v>
      </c>
      <c r="F40" s="146">
        <f>Lønforløb!B41</f>
        <v>38502.25</v>
      </c>
      <c r="G40" s="146">
        <f>Lønforløb!B41</f>
        <v>38502.25</v>
      </c>
    </row>
    <row r="41" spans="1:8">
      <c r="A41" s="198" t="s">
        <v>144</v>
      </c>
      <c r="B41" s="142">
        <f>Lønforløb!F30</f>
        <v>373.50450000000001</v>
      </c>
      <c r="C41" s="199">
        <f>Lønforløb!F30</f>
        <v>373.50450000000001</v>
      </c>
      <c r="E41" s="198" t="s">
        <v>176</v>
      </c>
      <c r="F41" s="142">
        <f>Lønforløb!F36</f>
        <v>1494.018</v>
      </c>
      <c r="G41" s="142">
        <f>Lønforløb!F36</f>
        <v>1494.018</v>
      </c>
    </row>
    <row r="42" spans="1:8">
      <c r="A42" s="198" t="s">
        <v>195</v>
      </c>
      <c r="B42" s="142">
        <f>Lønforløb!B29-Lønforløb!B27</f>
        <v>978.41999999999825</v>
      </c>
      <c r="C42" s="199">
        <f>Lønforløb!B29-Lønforløb!B27</f>
        <v>978.41999999999825</v>
      </c>
      <c r="E42" s="198" t="s">
        <v>177</v>
      </c>
      <c r="F42" s="142"/>
      <c r="G42" s="142">
        <f>Lønforløb!F39</f>
        <v>2490.0300000000002</v>
      </c>
    </row>
    <row r="43" spans="1:8">
      <c r="A43" s="198" t="s">
        <v>196</v>
      </c>
      <c r="B43" s="142"/>
      <c r="C43" s="199">
        <f>Lønforløb!B35-Lønforløb!B29</f>
        <v>3221.6699999999983</v>
      </c>
      <c r="E43" s="198" t="s">
        <v>186</v>
      </c>
      <c r="F43" s="142"/>
      <c r="G43" s="142">
        <f>Lønforløb!F33</f>
        <v>809.25975000000005</v>
      </c>
    </row>
    <row r="44" spans="1:8">
      <c r="A44" s="198"/>
      <c r="B44" s="142"/>
      <c r="C44" s="199"/>
      <c r="E44" s="202" t="s">
        <v>76</v>
      </c>
      <c r="F44" s="151">
        <f>SUM(F40:F43)</f>
        <v>39996.267999999996</v>
      </c>
      <c r="G44" s="151">
        <f>SUM(G40:G43)</f>
        <v>43295.557749999993</v>
      </c>
      <c r="H44" t="s">
        <v>89</v>
      </c>
    </row>
    <row r="45" spans="1:8">
      <c r="A45" s="148" t="s">
        <v>47</v>
      </c>
      <c r="B45" s="151">
        <f>SUM(B40:B44)</f>
        <v>31406.254499999999</v>
      </c>
      <c r="C45" s="200">
        <f>SUM(C40:C44)</f>
        <v>34627.924499999994</v>
      </c>
      <c r="D45" t="s">
        <v>89</v>
      </c>
    </row>
    <row r="46" spans="1:8">
      <c r="B46" s="94"/>
      <c r="C46" s="94"/>
    </row>
    <row r="47" spans="1:8">
      <c r="A47" s="203" t="s">
        <v>199</v>
      </c>
      <c r="B47" s="207" t="s">
        <v>178</v>
      </c>
      <c r="C47" s="203" t="s">
        <v>198</v>
      </c>
    </row>
    <row r="48" spans="1:8">
      <c r="A48" s="201" t="s">
        <v>165</v>
      </c>
      <c r="B48" s="146">
        <f>Lønforløb!B40</f>
        <v>37656.75</v>
      </c>
      <c r="C48" s="146">
        <f>Lønforløb!B40</f>
        <v>37656.75</v>
      </c>
    </row>
    <row r="49" spans="1:5">
      <c r="A49" s="198" t="s">
        <v>176</v>
      </c>
      <c r="B49" s="142">
        <f>Lønforløb!F36</f>
        <v>1494.018</v>
      </c>
      <c r="C49" s="142">
        <f>Lønforløb!F36</f>
        <v>1494.018</v>
      </c>
    </row>
    <row r="50" spans="1:5">
      <c r="A50" s="198" t="s">
        <v>200</v>
      </c>
      <c r="B50" s="142">
        <f>Lønforløb!F32</f>
        <v>684.75824999999998</v>
      </c>
      <c r="C50" s="142">
        <f>Lønforløb!F32</f>
        <v>684.75824999999998</v>
      </c>
    </row>
    <row r="51" spans="1:5">
      <c r="A51" s="198" t="s">
        <v>177</v>
      </c>
      <c r="B51" s="142"/>
      <c r="C51" s="142">
        <f>Lønforløb!F39</f>
        <v>2490.0300000000002</v>
      </c>
    </row>
    <row r="52" spans="1:5">
      <c r="A52" s="198" t="s">
        <v>186</v>
      </c>
      <c r="B52" s="142"/>
      <c r="C52" s="142">
        <f>Lønforløb!F33</f>
        <v>809.25975000000005</v>
      </c>
    </row>
    <row r="53" spans="1:5">
      <c r="A53" s="202" t="s">
        <v>76</v>
      </c>
      <c r="B53" s="151">
        <f>SUM(B48:B52)</f>
        <v>39835.526249999995</v>
      </c>
      <c r="C53" s="151">
        <f>SUM(C48:C52)</f>
        <v>43134.815999999992</v>
      </c>
      <c r="D53" t="s">
        <v>89</v>
      </c>
    </row>
    <row r="55" spans="1:5">
      <c r="A55" s="203" t="s">
        <v>179</v>
      </c>
      <c r="B55" s="207" t="s">
        <v>178</v>
      </c>
      <c r="C55" s="203" t="s">
        <v>188</v>
      </c>
      <c r="D55" s="203" t="s">
        <v>189</v>
      </c>
    </row>
    <row r="56" spans="1:5">
      <c r="A56" s="173" t="s">
        <v>149</v>
      </c>
      <c r="B56" s="174">
        <f>Lønforløb!B41</f>
        <v>38502.25</v>
      </c>
      <c r="C56" s="174">
        <f>Lønforløb!B41</f>
        <v>38502.25</v>
      </c>
      <c r="D56" s="174">
        <f>Lønforløb!B41</f>
        <v>38502.25</v>
      </c>
    </row>
    <row r="57" spans="1:5">
      <c r="A57" s="197" t="s">
        <v>190</v>
      </c>
      <c r="B57" s="175"/>
      <c r="C57" s="175"/>
      <c r="D57" s="175">
        <f>Lønforløb!B42-Lønforløb!B41</f>
        <v>868.75</v>
      </c>
    </row>
    <row r="58" spans="1:5">
      <c r="A58" s="171" t="s">
        <v>176</v>
      </c>
      <c r="B58" s="175">
        <f>Lønforløb!F36</f>
        <v>1494.018</v>
      </c>
      <c r="C58" s="175">
        <f>Lønforløb!F36</f>
        <v>1494.018</v>
      </c>
      <c r="D58" s="175">
        <f>Lønforløb!F36</f>
        <v>1494.018</v>
      </c>
    </row>
    <row r="59" spans="1:5">
      <c r="A59" s="171" t="s">
        <v>177</v>
      </c>
      <c r="B59" s="175"/>
      <c r="C59" s="175">
        <f>Lønforløb!F39</f>
        <v>2490.0300000000002</v>
      </c>
      <c r="D59" s="175">
        <f>Lønforløb!F39</f>
        <v>2490.0300000000002</v>
      </c>
    </row>
    <row r="60" spans="1:5">
      <c r="A60" s="172" t="s">
        <v>153</v>
      </c>
      <c r="B60" s="176">
        <f>SUM(B56:B58)</f>
        <v>39996.267999999996</v>
      </c>
      <c r="C60" s="176">
        <f>SUM(C56:C59)</f>
        <v>42486.297999999995</v>
      </c>
      <c r="D60" s="176">
        <f>SUM(D56:D59)</f>
        <v>43355.047999999995</v>
      </c>
      <c r="E60" t="s">
        <v>89</v>
      </c>
    </row>
  </sheetData>
  <mergeCells count="4">
    <mergeCell ref="A28:A29"/>
    <mergeCell ref="A18:A19"/>
    <mergeCell ref="A3:A5"/>
    <mergeCell ref="B28:B29"/>
  </mergeCells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D9"/>
  <sheetViews>
    <sheetView zoomScale="148" zoomScaleNormal="148" workbookViewId="0">
      <selection activeCell="C5" sqref="C5"/>
    </sheetView>
  </sheetViews>
  <sheetFormatPr defaultRowHeight="12.6"/>
  <cols>
    <col min="1" max="1" width="29.453125" customWidth="1"/>
    <col min="2" max="2" width="14.7265625" customWidth="1"/>
    <col min="3" max="3" width="13.7265625" customWidth="1"/>
  </cols>
  <sheetData>
    <row r="1" spans="1:4" ht="17.399999999999999">
      <c r="A1" s="92" t="s">
        <v>95</v>
      </c>
      <c r="C1" s="92">
        <f>Lønforløb!C1</f>
        <v>44835</v>
      </c>
    </row>
    <row r="3" spans="1:4">
      <c r="A3" s="230" t="s">
        <v>96</v>
      </c>
      <c r="B3" s="231"/>
      <c r="C3" s="232"/>
    </row>
    <row r="4" spans="1:4">
      <c r="A4" s="67"/>
      <c r="B4" s="67"/>
      <c r="C4" s="109" t="s">
        <v>5</v>
      </c>
      <c r="D4" s="108"/>
    </row>
    <row r="5" spans="1:4">
      <c r="A5" s="68" t="s">
        <v>74</v>
      </c>
      <c r="B5" s="69"/>
      <c r="C5" s="107">
        <v>283.33</v>
      </c>
      <c r="D5" s="108"/>
    </row>
    <row r="6" spans="1:4">
      <c r="A6" s="68" t="s">
        <v>97</v>
      </c>
      <c r="B6" s="69"/>
      <c r="C6" s="107">
        <v>270.12</v>
      </c>
      <c r="D6" s="108"/>
    </row>
    <row r="7" spans="1:4">
      <c r="A7" s="68" t="s">
        <v>100</v>
      </c>
      <c r="B7" s="69"/>
      <c r="C7" s="107">
        <v>228.07</v>
      </c>
      <c r="D7" s="108"/>
    </row>
    <row r="9" spans="1:4">
      <c r="A9" t="s">
        <v>98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62"/>
  <sheetViews>
    <sheetView tabSelected="1" topLeftCell="A10" zoomScale="80" zoomScaleNormal="80" workbookViewId="0">
      <selection activeCell="C35" sqref="C35"/>
    </sheetView>
  </sheetViews>
  <sheetFormatPr defaultRowHeight="12.6"/>
  <cols>
    <col min="1" max="1" width="22.90625" customWidth="1"/>
    <col min="2" max="2" width="41.90625" customWidth="1"/>
    <col min="3" max="3" width="34.6328125" customWidth="1"/>
    <col min="4" max="4" width="23" customWidth="1"/>
    <col min="5" max="5" width="35.08984375" customWidth="1"/>
    <col min="6" max="6" width="15.26953125" customWidth="1"/>
  </cols>
  <sheetData>
    <row r="1" spans="1:6" ht="19.8">
      <c r="A1" s="34" t="s">
        <v>168</v>
      </c>
      <c r="C1" s="239">
        <v>44835</v>
      </c>
    </row>
    <row r="3" spans="1:6" ht="16.2">
      <c r="A3" s="233" t="s">
        <v>65</v>
      </c>
      <c r="B3" s="234"/>
    </row>
    <row r="4" spans="1:6">
      <c r="A4" s="38" t="s">
        <v>7</v>
      </c>
      <c r="B4" s="38" t="s">
        <v>8</v>
      </c>
      <c r="C4" s="38" t="s">
        <v>13</v>
      </c>
      <c r="D4" s="38" t="s">
        <v>14</v>
      </c>
      <c r="E4" s="38" t="s">
        <v>15</v>
      </c>
    </row>
    <row r="5" spans="1:6">
      <c r="A5" s="39" t="s">
        <v>9</v>
      </c>
      <c r="B5" s="58" t="s">
        <v>102</v>
      </c>
      <c r="C5" s="52" t="s">
        <v>104</v>
      </c>
      <c r="D5" s="52" t="s">
        <v>106</v>
      </c>
      <c r="E5" s="52" t="s">
        <v>105</v>
      </c>
    </row>
    <row r="6" spans="1:6">
      <c r="A6" s="39" t="s">
        <v>12</v>
      </c>
      <c r="B6" s="58" t="s">
        <v>102</v>
      </c>
      <c r="C6" s="52" t="s">
        <v>107</v>
      </c>
      <c r="D6" s="52" t="s">
        <v>108</v>
      </c>
      <c r="E6" s="52" t="s">
        <v>109</v>
      </c>
      <c r="F6" s="152" t="s">
        <v>135</v>
      </c>
    </row>
    <row r="7" spans="1:6">
      <c r="A7" s="39" t="s">
        <v>27</v>
      </c>
      <c r="B7" s="58" t="s">
        <v>103</v>
      </c>
      <c r="C7" s="52" t="s">
        <v>110</v>
      </c>
      <c r="D7" s="52" t="s">
        <v>112</v>
      </c>
      <c r="E7" s="52" t="s">
        <v>111</v>
      </c>
    </row>
    <row r="8" spans="1:6">
      <c r="A8" s="17"/>
      <c r="B8" s="21"/>
      <c r="C8" s="50"/>
      <c r="D8" s="50"/>
      <c r="E8" s="50"/>
    </row>
    <row r="9" spans="1:6" ht="16.2">
      <c r="A9" s="233" t="s">
        <v>114</v>
      </c>
      <c r="B9" s="234"/>
    </row>
    <row r="10" spans="1:6">
      <c r="A10" s="44" t="s">
        <v>7</v>
      </c>
      <c r="B10" s="44" t="s">
        <v>8</v>
      </c>
    </row>
    <row r="11" spans="1:6">
      <c r="A11" s="45" t="s">
        <v>9</v>
      </c>
      <c r="B11" s="51" t="s">
        <v>128</v>
      </c>
    </row>
    <row r="12" spans="1:6">
      <c r="A12" s="45" t="s">
        <v>27</v>
      </c>
      <c r="B12" s="51" t="s">
        <v>113</v>
      </c>
    </row>
    <row r="14" spans="1:6" ht="16.2">
      <c r="A14" s="214" t="s">
        <v>18</v>
      </c>
      <c r="B14" s="212"/>
      <c r="E14" s="60"/>
    </row>
    <row r="15" spans="1:6">
      <c r="A15" s="54" t="s">
        <v>35</v>
      </c>
      <c r="B15" s="55"/>
      <c r="C15" s="43"/>
    </row>
    <row r="16" spans="1:6">
      <c r="A16" s="56" t="s">
        <v>10</v>
      </c>
      <c r="B16" s="43"/>
      <c r="C16" s="57" t="s">
        <v>16</v>
      </c>
      <c r="D16" t="s">
        <v>37</v>
      </c>
    </row>
    <row r="17" spans="1:10">
      <c r="A17" s="61" t="s">
        <v>11</v>
      </c>
      <c r="B17" s="43"/>
      <c r="C17" s="57" t="s">
        <v>17</v>
      </c>
      <c r="D17" t="s">
        <v>38</v>
      </c>
    </row>
    <row r="18" spans="1:10">
      <c r="A18" s="54" t="s">
        <v>36</v>
      </c>
      <c r="B18" s="55"/>
      <c r="C18" s="57"/>
    </row>
    <row r="19" spans="1:10">
      <c r="A19" s="56" t="s">
        <v>21</v>
      </c>
      <c r="B19" s="43"/>
      <c r="C19" s="57" t="s">
        <v>16</v>
      </c>
    </row>
    <row r="20" spans="1:10">
      <c r="A20" s="43" t="s">
        <v>68</v>
      </c>
      <c r="B20" s="43"/>
      <c r="C20" s="57" t="s">
        <v>28</v>
      </c>
    </row>
    <row r="21" spans="1:10" ht="13.2" thickBot="1"/>
    <row r="22" spans="1:10" ht="13.2" thickBot="1">
      <c r="A22" s="225" t="s">
        <v>2</v>
      </c>
      <c r="B22" s="226" t="s">
        <v>20</v>
      </c>
    </row>
    <row r="23" spans="1:10" ht="16.2">
      <c r="A23" s="219">
        <v>27</v>
      </c>
      <c r="B23" s="220">
        <v>28213</v>
      </c>
      <c r="J23" s="104"/>
    </row>
    <row r="24" spans="1:10" ht="16.2">
      <c r="A24" s="221">
        <v>28</v>
      </c>
      <c r="B24" s="222">
        <v>28659.25</v>
      </c>
      <c r="C24" s="91"/>
      <c r="J24" s="104"/>
    </row>
    <row r="25" spans="1:10" ht="16.2">
      <c r="A25" s="221">
        <v>29</v>
      </c>
      <c r="B25" s="222">
        <v>29115</v>
      </c>
      <c r="C25" s="91"/>
      <c r="J25" s="104"/>
    </row>
    <row r="26" spans="1:10" ht="16.8" thickBot="1">
      <c r="A26" s="223">
        <v>30</v>
      </c>
      <c r="B26" s="224">
        <v>29579.5</v>
      </c>
      <c r="C26" s="91"/>
      <c r="J26" s="104"/>
    </row>
    <row r="27" spans="1:10" ht="16.2">
      <c r="A27" s="219">
        <v>31</v>
      </c>
      <c r="B27" s="220">
        <v>30054.33</v>
      </c>
      <c r="D27" s="23" t="s">
        <v>26</v>
      </c>
      <c r="J27" s="105"/>
    </row>
    <row r="28" spans="1:10" ht="16.2">
      <c r="A28" s="221">
        <v>32</v>
      </c>
      <c r="B28" s="222">
        <v>30538.58</v>
      </c>
      <c r="D28" s="19" t="s">
        <v>39</v>
      </c>
      <c r="E28" s="19" t="s">
        <v>5</v>
      </c>
      <c r="F28" s="19" t="s">
        <v>4</v>
      </c>
      <c r="J28" s="104"/>
    </row>
    <row r="29" spans="1:10" ht="16.2">
      <c r="A29" s="221">
        <v>33</v>
      </c>
      <c r="B29" s="222">
        <v>31032.75</v>
      </c>
      <c r="D29" s="42">
        <v>2000</v>
      </c>
      <c r="E29" s="42">
        <f>D29*$B$47</f>
        <v>2988.0360000000001</v>
      </c>
      <c r="F29" s="20">
        <f t="shared" ref="F29:F30" si="0">E29/12</f>
        <v>249.00300000000001</v>
      </c>
      <c r="J29" s="104"/>
    </row>
    <row r="30" spans="1:10" ht="16.2">
      <c r="A30" s="221">
        <v>34</v>
      </c>
      <c r="B30" s="222">
        <v>31537.58</v>
      </c>
      <c r="D30" s="42">
        <v>3000</v>
      </c>
      <c r="E30" s="42">
        <f t="shared" ref="E30:E40" si="1">D30*$B$47</f>
        <v>4482.0540000000001</v>
      </c>
      <c r="F30" s="20">
        <f t="shared" si="0"/>
        <v>373.50450000000001</v>
      </c>
      <c r="J30" s="104"/>
    </row>
    <row r="31" spans="1:10" ht="16.8" thickBot="1">
      <c r="A31" s="223">
        <v>35</v>
      </c>
      <c r="B31" s="224">
        <v>32052.17</v>
      </c>
      <c r="D31" s="42">
        <v>4000</v>
      </c>
      <c r="E31" s="42">
        <f t="shared" si="1"/>
        <v>5976.0720000000001</v>
      </c>
      <c r="F31" s="20">
        <f t="shared" ref="F31" si="2">E31/12</f>
        <v>498.00600000000003</v>
      </c>
      <c r="J31" s="104"/>
    </row>
    <row r="32" spans="1:10" ht="16.2">
      <c r="A32" s="219">
        <v>36</v>
      </c>
      <c r="B32" s="220">
        <v>32577.75</v>
      </c>
      <c r="D32" s="42">
        <v>5500</v>
      </c>
      <c r="E32" s="42">
        <f t="shared" si="1"/>
        <v>8217.0990000000002</v>
      </c>
      <c r="F32" s="20">
        <f t="shared" ref="F32:F40" si="3">E32/12</f>
        <v>684.75824999999998</v>
      </c>
      <c r="J32" s="105"/>
    </row>
    <row r="33" spans="1:10" ht="16.2">
      <c r="A33" s="221">
        <v>37</v>
      </c>
      <c r="B33" s="222">
        <v>33113.5</v>
      </c>
      <c r="D33" s="42">
        <v>6500</v>
      </c>
      <c r="E33" s="42">
        <f t="shared" si="1"/>
        <v>9711.1170000000002</v>
      </c>
      <c r="F33" s="20">
        <f t="shared" si="3"/>
        <v>809.25975000000005</v>
      </c>
      <c r="J33" s="104"/>
    </row>
    <row r="34" spans="1:10" ht="16.2">
      <c r="A34" s="221">
        <v>38</v>
      </c>
      <c r="B34" s="222">
        <v>33685.17</v>
      </c>
      <c r="D34" s="42">
        <v>7000</v>
      </c>
      <c r="E34" s="42">
        <f t="shared" si="1"/>
        <v>10458.126</v>
      </c>
      <c r="F34" s="20">
        <f t="shared" si="3"/>
        <v>871.51049999999998</v>
      </c>
      <c r="J34" s="104"/>
    </row>
    <row r="35" spans="1:10" ht="16.2">
      <c r="A35" s="221">
        <v>39</v>
      </c>
      <c r="B35" s="222">
        <v>34254.42</v>
      </c>
      <c r="D35" s="42">
        <v>10000</v>
      </c>
      <c r="E35" s="42">
        <f t="shared" si="1"/>
        <v>14940.18</v>
      </c>
      <c r="F35" s="20">
        <f t="shared" si="3"/>
        <v>1245.0150000000001</v>
      </c>
      <c r="J35" s="104"/>
    </row>
    <row r="36" spans="1:10" ht="16.8" thickBot="1">
      <c r="A36" s="223">
        <v>40</v>
      </c>
      <c r="B36" s="224">
        <v>34835.67</v>
      </c>
      <c r="D36" s="42">
        <v>12000</v>
      </c>
      <c r="E36" s="42">
        <f t="shared" si="1"/>
        <v>17928.216</v>
      </c>
      <c r="F36" s="20">
        <f t="shared" si="3"/>
        <v>1494.018</v>
      </c>
      <c r="J36" s="104"/>
    </row>
    <row r="37" spans="1:10" ht="16.2">
      <c r="A37" s="219">
        <v>41</v>
      </c>
      <c r="B37" s="220">
        <v>35428.33</v>
      </c>
      <c r="D37" s="42">
        <v>13000</v>
      </c>
      <c r="E37" s="42">
        <f t="shared" si="1"/>
        <v>19422.234</v>
      </c>
      <c r="F37" s="20">
        <f t="shared" si="3"/>
        <v>1618.5195000000001</v>
      </c>
      <c r="J37" s="105"/>
    </row>
    <row r="38" spans="1:10" ht="16.2">
      <c r="A38" s="221">
        <v>42</v>
      </c>
      <c r="B38" s="222">
        <v>36033</v>
      </c>
      <c r="D38" s="238">
        <v>15000</v>
      </c>
      <c r="E38" s="42">
        <f t="shared" si="1"/>
        <v>22410.27</v>
      </c>
      <c r="F38" s="20">
        <f t="shared" si="3"/>
        <v>1867.5225</v>
      </c>
      <c r="J38" s="104"/>
    </row>
    <row r="39" spans="1:10" ht="16.2">
      <c r="A39" s="221">
        <v>43</v>
      </c>
      <c r="B39" s="222">
        <v>36833.75</v>
      </c>
      <c r="D39" s="238">
        <v>20000</v>
      </c>
      <c r="E39" s="42">
        <f t="shared" si="1"/>
        <v>29880.36</v>
      </c>
      <c r="F39" s="20">
        <f t="shared" si="3"/>
        <v>2490.0300000000002</v>
      </c>
      <c r="J39" s="104"/>
    </row>
    <row r="40" spans="1:10" ht="16.2">
      <c r="A40" s="221">
        <v>44</v>
      </c>
      <c r="B40" s="222">
        <v>37656.75</v>
      </c>
      <c r="D40" s="238">
        <v>34900</v>
      </c>
      <c r="E40" s="42">
        <f t="shared" si="1"/>
        <v>52141.228200000005</v>
      </c>
      <c r="F40" s="20">
        <f t="shared" si="3"/>
        <v>4345.1023500000001</v>
      </c>
      <c r="J40" s="104"/>
    </row>
    <row r="41" spans="1:10" ht="16.8" thickBot="1">
      <c r="A41" s="223">
        <v>45</v>
      </c>
      <c r="B41" s="224">
        <v>38502.25</v>
      </c>
      <c r="C41" s="91"/>
      <c r="J41" s="104"/>
    </row>
    <row r="42" spans="1:10" ht="16.2">
      <c r="A42" s="219">
        <v>46</v>
      </c>
      <c r="B42" s="220">
        <v>39371</v>
      </c>
      <c r="C42" s="194"/>
      <c r="D42" s="195"/>
      <c r="J42" s="105"/>
    </row>
    <row r="43" spans="1:10" ht="16.2">
      <c r="A43" s="221">
        <v>47</v>
      </c>
      <c r="B43" s="222">
        <v>40071.83</v>
      </c>
      <c r="C43" s="91"/>
      <c r="J43" s="105"/>
    </row>
    <row r="44" spans="1:10" ht="16.2">
      <c r="A44" s="221">
        <v>48</v>
      </c>
      <c r="B44" s="222">
        <v>41913.83</v>
      </c>
    </row>
    <row r="45" spans="1:10" ht="16.8" thickBot="1">
      <c r="A45" s="223">
        <v>49</v>
      </c>
      <c r="B45" s="224">
        <v>44726.67</v>
      </c>
    </row>
    <row r="46" spans="1:10" ht="16.8" thickBot="1">
      <c r="A46" s="21"/>
      <c r="B46" s="85"/>
    </row>
    <row r="47" spans="1:10" ht="13.2" thickBot="1">
      <c r="A47" s="216" t="s">
        <v>22</v>
      </c>
      <c r="B47" s="5">
        <v>1.4940180000000001</v>
      </c>
      <c r="C47" t="s">
        <v>40</v>
      </c>
    </row>
    <row r="48" spans="1:10">
      <c r="A48" s="27"/>
      <c r="B48" s="17"/>
    </row>
    <row r="50" spans="1:5" ht="16.2">
      <c r="A50" s="106"/>
      <c r="B50" s="17">
        <f>5500*B47</f>
        <v>8217.0990000000002</v>
      </c>
      <c r="C50" s="17"/>
      <c r="D50" s="17"/>
      <c r="E50" s="17"/>
    </row>
    <row r="51" spans="1:5" ht="16.2">
      <c r="A51" s="106"/>
      <c r="B51" s="17"/>
      <c r="C51" s="17"/>
      <c r="D51" s="17"/>
      <c r="E51" s="17"/>
    </row>
    <row r="52" spans="1:5">
      <c r="A52" s="25"/>
      <c r="B52" s="25"/>
      <c r="C52" s="25"/>
      <c r="D52" s="25"/>
      <c r="E52" s="25"/>
    </row>
    <row r="53" spans="1:5">
      <c r="A53" s="17"/>
      <c r="B53" s="60"/>
      <c r="C53" s="60"/>
      <c r="D53" s="60"/>
      <c r="E53" s="60"/>
    </row>
    <row r="54" spans="1:5">
      <c r="A54" s="17"/>
      <c r="B54" s="60"/>
      <c r="C54" s="60"/>
      <c r="D54" s="60"/>
      <c r="E54" s="60"/>
    </row>
    <row r="55" spans="1:5">
      <c r="A55" s="17"/>
      <c r="B55" s="60"/>
      <c r="C55" s="60"/>
      <c r="D55" s="60"/>
      <c r="E55" s="60"/>
    </row>
    <row r="56" spans="1:5">
      <c r="A56" s="17"/>
      <c r="B56" s="17"/>
      <c r="C56" s="17"/>
      <c r="D56" s="17"/>
      <c r="E56" s="17"/>
    </row>
    <row r="57" spans="1:5" ht="16.2">
      <c r="A57" s="106"/>
      <c r="B57" s="17"/>
      <c r="C57" s="17"/>
      <c r="D57" s="17"/>
      <c r="E57" s="17"/>
    </row>
    <row r="58" spans="1:5">
      <c r="A58" s="25"/>
      <c r="B58" s="25"/>
      <c r="C58" s="17"/>
      <c r="D58" s="17"/>
      <c r="E58" s="17"/>
    </row>
    <row r="59" spans="1:5">
      <c r="A59" s="17"/>
      <c r="B59" s="60"/>
      <c r="C59" s="17"/>
      <c r="D59" s="17"/>
      <c r="E59" s="17"/>
    </row>
    <row r="60" spans="1:5">
      <c r="A60" s="17"/>
      <c r="B60" s="60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0"/>
    </row>
  </sheetData>
  <mergeCells count="2">
    <mergeCell ref="A3:B3"/>
    <mergeCell ref="A9:B9"/>
  </mergeCells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zoomScale="130" zoomScaleNormal="130" workbookViewId="0">
      <selection activeCell="C4" sqref="C4"/>
    </sheetView>
  </sheetViews>
  <sheetFormatPr defaultRowHeight="12.6"/>
  <cols>
    <col min="1" max="1" width="49.6328125" customWidth="1"/>
    <col min="2" max="2" width="22.36328125" customWidth="1"/>
    <col min="3" max="3" width="16.36328125" customWidth="1"/>
    <col min="4" max="4" width="16" customWidth="1"/>
    <col min="5" max="5" width="15.7265625" customWidth="1"/>
    <col min="6" max="6" width="13.08984375" customWidth="1"/>
    <col min="7" max="7" width="15.90625" customWidth="1"/>
    <col min="8" max="8" width="11.08984375" bestFit="1" customWidth="1"/>
  </cols>
  <sheetData>
    <row r="1" spans="1:8" ht="17.399999999999999">
      <c r="A1" s="235" t="s">
        <v>99</v>
      </c>
      <c r="B1" s="235"/>
      <c r="C1" s="235"/>
      <c r="D1" s="93"/>
      <c r="E1" s="92">
        <f>Lønforløb!C1</f>
        <v>44835</v>
      </c>
      <c r="F1" s="92"/>
    </row>
    <row r="3" spans="1:8" ht="16.2">
      <c r="A3" s="64" t="s">
        <v>3</v>
      </c>
      <c r="B3" s="38" t="s">
        <v>39</v>
      </c>
      <c r="C3" s="38" t="s">
        <v>59</v>
      </c>
      <c r="D3" s="38" t="s">
        <v>52</v>
      </c>
    </row>
    <row r="4" spans="1:8">
      <c r="A4" s="39" t="s">
        <v>56</v>
      </c>
      <c r="B4" s="40">
        <v>13000</v>
      </c>
      <c r="C4" s="40">
        <f>B4*$D$37</f>
        <v>19422.234</v>
      </c>
      <c r="D4" s="40">
        <f>C4/12</f>
        <v>1618.5195000000001</v>
      </c>
      <c r="E4" t="s">
        <v>60</v>
      </c>
      <c r="G4" s="196"/>
      <c r="H4" s="196"/>
    </row>
    <row r="5" spans="1:8">
      <c r="A5" s="39" t="s">
        <v>87</v>
      </c>
      <c r="B5" s="40">
        <v>90</v>
      </c>
      <c r="C5" s="40">
        <f>B5*$D$37</f>
        <v>134.46162000000001</v>
      </c>
      <c r="E5" t="s">
        <v>61</v>
      </c>
    </row>
    <row r="6" spans="1:8">
      <c r="B6" s="8"/>
      <c r="C6" s="8"/>
    </row>
    <row r="7" spans="1:8" ht="17.25" customHeight="1">
      <c r="A7" s="37" t="s">
        <v>50</v>
      </c>
      <c r="B7" s="38" t="s">
        <v>39</v>
      </c>
      <c r="C7" s="38" t="s">
        <v>5</v>
      </c>
      <c r="D7" s="38" t="s">
        <v>52</v>
      </c>
    </row>
    <row r="8" spans="1:8" ht="14.25" customHeight="1">
      <c r="A8" s="39" t="s">
        <v>46</v>
      </c>
      <c r="B8" s="40">
        <v>15400</v>
      </c>
      <c r="C8" s="40">
        <f>B8*$D$37</f>
        <v>23007.877200000003</v>
      </c>
      <c r="D8" s="40">
        <f>C8/12</f>
        <v>1917.3231000000003</v>
      </c>
      <c r="E8" t="s">
        <v>60</v>
      </c>
    </row>
    <row r="9" spans="1:8">
      <c r="A9" s="39" t="s">
        <v>88</v>
      </c>
      <c r="B9" s="40">
        <v>90</v>
      </c>
      <c r="C9" s="40">
        <f>B9*$D$37</f>
        <v>134.46162000000001</v>
      </c>
      <c r="E9" t="s">
        <v>61</v>
      </c>
    </row>
    <row r="10" spans="1:8" s="22" customFormat="1">
      <c r="A10" s="17"/>
      <c r="B10" s="26"/>
      <c r="C10" s="26"/>
    </row>
    <row r="12" spans="1:8" ht="16.2">
      <c r="A12" s="65" t="s">
        <v>19</v>
      </c>
      <c r="B12" s="44" t="s">
        <v>39</v>
      </c>
      <c r="C12" s="44" t="s">
        <v>5</v>
      </c>
      <c r="D12" s="44" t="s">
        <v>52</v>
      </c>
    </row>
    <row r="13" spans="1:8">
      <c r="A13" s="45" t="s">
        <v>46</v>
      </c>
      <c r="B13" s="46">
        <v>5500</v>
      </c>
      <c r="C13" s="46">
        <f>B13*$D$37</f>
        <v>8217.0990000000002</v>
      </c>
      <c r="D13" s="46">
        <f>C13/12</f>
        <v>684.75824999999998</v>
      </c>
      <c r="E13" t="s">
        <v>60</v>
      </c>
    </row>
    <row r="14" spans="1:8">
      <c r="A14" s="45" t="s">
        <v>87</v>
      </c>
      <c r="B14" s="46">
        <v>90</v>
      </c>
      <c r="C14" s="46">
        <f>B14*$D$37</f>
        <v>134.46162000000001</v>
      </c>
      <c r="E14" t="s">
        <v>61</v>
      </c>
    </row>
    <row r="15" spans="1:8">
      <c r="B15" s="8"/>
      <c r="C15" s="8"/>
    </row>
    <row r="16" spans="1:8" ht="16.2">
      <c r="A16" s="218" t="s">
        <v>51</v>
      </c>
      <c r="B16" s="44" t="s">
        <v>39</v>
      </c>
      <c r="C16" s="44" t="s">
        <v>5</v>
      </c>
      <c r="D16" s="44" t="s">
        <v>52</v>
      </c>
      <c r="G16" s="8"/>
    </row>
    <row r="17" spans="1:7">
      <c r="A17" s="76" t="s">
        <v>46</v>
      </c>
      <c r="B17" s="77">
        <v>15400</v>
      </c>
      <c r="C17" s="77">
        <f>B17*$D$37</f>
        <v>23007.877200000003</v>
      </c>
      <c r="D17" s="77">
        <f>C17/12</f>
        <v>1917.3231000000003</v>
      </c>
      <c r="E17" t="s">
        <v>62</v>
      </c>
      <c r="G17" s="8"/>
    </row>
    <row r="18" spans="1:7">
      <c r="A18" s="45" t="s">
        <v>88</v>
      </c>
      <c r="B18" s="46">
        <v>90</v>
      </c>
      <c r="C18" s="46">
        <f>B18*$D$37</f>
        <v>134.46162000000001</v>
      </c>
      <c r="E18" t="s">
        <v>61</v>
      </c>
    </row>
    <row r="23" spans="1:7" ht="16.2">
      <c r="B23" s="9" t="s">
        <v>49</v>
      </c>
      <c r="C23" s="22"/>
      <c r="D23" s="22"/>
    </row>
    <row r="24" spans="1:7">
      <c r="B24" s="59" t="s">
        <v>23</v>
      </c>
      <c r="C24" s="59" t="s">
        <v>24</v>
      </c>
      <c r="D24" s="59" t="s">
        <v>4</v>
      </c>
    </row>
    <row r="25" spans="1:7">
      <c r="B25" s="53" t="s">
        <v>46</v>
      </c>
      <c r="C25" s="63">
        <f>C4</f>
        <v>19422.234</v>
      </c>
      <c r="D25" s="63">
        <f>C25/12</f>
        <v>1618.5195000000001</v>
      </c>
    </row>
    <row r="26" spans="1:7">
      <c r="B26" s="53" t="s">
        <v>48</v>
      </c>
      <c r="C26" s="63">
        <f>50*C5</f>
        <v>6723.0810000000001</v>
      </c>
      <c r="D26" s="78">
        <f>C26/12</f>
        <v>560.25675000000001</v>
      </c>
    </row>
    <row r="27" spans="1:7">
      <c r="B27" s="59" t="s">
        <v>47</v>
      </c>
      <c r="C27" s="63"/>
      <c r="D27" s="79">
        <f>SUM(D25:D26)</f>
        <v>2178.7762499999999</v>
      </c>
    </row>
    <row r="28" spans="1:7">
      <c r="B28" s="80"/>
      <c r="C28" s="81"/>
      <c r="D28" s="82"/>
    </row>
    <row r="30" spans="1:7" ht="16.2">
      <c r="B30" s="9" t="s">
        <v>53</v>
      </c>
      <c r="C30" s="22"/>
      <c r="D30" s="22"/>
    </row>
    <row r="31" spans="1:7">
      <c r="B31" s="59" t="s">
        <v>23</v>
      </c>
      <c r="C31" s="59" t="s">
        <v>24</v>
      </c>
      <c r="D31" s="59" t="s">
        <v>4</v>
      </c>
    </row>
    <row r="32" spans="1:7">
      <c r="B32" s="53" t="s">
        <v>46</v>
      </c>
      <c r="C32" s="63">
        <f>C8</f>
        <v>23007.877200000003</v>
      </c>
      <c r="D32" s="63">
        <f>C32/12</f>
        <v>1917.3231000000003</v>
      </c>
    </row>
    <row r="33" spans="1:4">
      <c r="B33" s="53" t="s">
        <v>54</v>
      </c>
      <c r="C33" s="63">
        <f>65*C9</f>
        <v>8740.0053000000007</v>
      </c>
      <c r="D33" s="78">
        <f>C33/12</f>
        <v>728.33377500000006</v>
      </c>
    </row>
    <row r="34" spans="1:4">
      <c r="B34" s="59" t="s">
        <v>47</v>
      </c>
      <c r="C34" s="63"/>
      <c r="D34" s="79">
        <f>SUM(D32:D33)</f>
        <v>2645.6568750000006</v>
      </c>
    </row>
    <row r="35" spans="1:4">
      <c r="B35" s="80"/>
      <c r="C35" s="81"/>
      <c r="D35" s="82"/>
    </row>
    <row r="36" spans="1:4" ht="13.2" thickBot="1"/>
    <row r="37" spans="1:4" ht="13.2" thickBot="1">
      <c r="A37" s="236" t="s">
        <v>41</v>
      </c>
      <c r="B37" s="237"/>
      <c r="C37" s="237"/>
      <c r="D37" s="217">
        <f>Lønforløb!B47</f>
        <v>1.4940180000000001</v>
      </c>
    </row>
  </sheetData>
  <mergeCells count="2">
    <mergeCell ref="A1:C1"/>
    <mergeCell ref="A37:C3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F40" sqref="F40"/>
    </sheetView>
  </sheetViews>
  <sheetFormatPr defaultRowHeight="12.6"/>
  <cols>
    <col min="1" max="1" width="38" customWidth="1"/>
    <col min="2" max="2" width="15.90625" customWidth="1"/>
    <col min="3" max="3" width="14.7265625" customWidth="1"/>
    <col min="4" max="4" width="18" customWidth="1"/>
    <col min="6" max="6" width="11.90625" bestFit="1" customWidth="1"/>
    <col min="7" max="7" width="16" bestFit="1" customWidth="1"/>
    <col min="8" max="8" width="9.7265625" customWidth="1"/>
    <col min="9" max="9" width="18.26953125" customWidth="1"/>
    <col min="10" max="10" width="15.6328125" customWidth="1"/>
    <col min="12" max="12" width="10.90625" bestFit="1" customWidth="1"/>
  </cols>
  <sheetData>
    <row r="1" spans="1:4" ht="19.8">
      <c r="A1" s="34" t="s">
        <v>25</v>
      </c>
      <c r="B1" s="92">
        <f>Lønforløb!C1</f>
        <v>44835</v>
      </c>
    </row>
    <row r="3" spans="1:4" ht="16.2">
      <c r="A3" s="62"/>
      <c r="B3" s="13" t="s">
        <v>39</v>
      </c>
      <c r="C3" s="13" t="s">
        <v>5</v>
      </c>
      <c r="D3" s="14" t="s">
        <v>4</v>
      </c>
    </row>
    <row r="4" spans="1:4" ht="16.2">
      <c r="A4" s="1" t="s">
        <v>0</v>
      </c>
      <c r="B4" s="7">
        <v>2500</v>
      </c>
      <c r="C4" s="7">
        <f t="shared" ref="C4:C11" si="0">B4*$D$40</f>
        <v>3735.0450000000001</v>
      </c>
      <c r="D4" s="2">
        <f t="shared" ref="D4:D11" si="1">C4/12</f>
        <v>311.25375000000003</v>
      </c>
    </row>
    <row r="5" spans="1:4" ht="16.2">
      <c r="A5" s="1" t="s">
        <v>1</v>
      </c>
      <c r="B5" s="7">
        <v>4000</v>
      </c>
      <c r="C5" s="7">
        <f t="shared" si="0"/>
        <v>5976.0720000000001</v>
      </c>
      <c r="D5" s="2">
        <f t="shared" si="1"/>
        <v>498.00600000000003</v>
      </c>
    </row>
    <row r="6" spans="1:4" ht="16.2">
      <c r="A6" s="1" t="s">
        <v>66</v>
      </c>
      <c r="B6" s="7">
        <v>6500</v>
      </c>
      <c r="C6" s="7">
        <f t="shared" si="0"/>
        <v>9711.1170000000002</v>
      </c>
      <c r="D6" s="2">
        <f t="shared" si="1"/>
        <v>809.25975000000005</v>
      </c>
    </row>
    <row r="7" spans="1:4" ht="16.2">
      <c r="A7" s="1" t="s">
        <v>6</v>
      </c>
      <c r="B7" s="7">
        <v>1200</v>
      </c>
      <c r="C7" s="7">
        <f t="shared" si="0"/>
        <v>1792.8216</v>
      </c>
      <c r="D7" s="2">
        <f t="shared" si="1"/>
        <v>149.40180000000001</v>
      </c>
    </row>
    <row r="8" spans="1:4" ht="16.2">
      <c r="A8" s="1" t="s">
        <v>140</v>
      </c>
      <c r="B8" s="7">
        <v>127.33</v>
      </c>
      <c r="C8" s="7">
        <f t="shared" si="0"/>
        <v>190.23331193999999</v>
      </c>
      <c r="D8" s="153" t="s">
        <v>142</v>
      </c>
    </row>
    <row r="9" spans="1:4" ht="16.2">
      <c r="A9" s="1" t="s">
        <v>141</v>
      </c>
      <c r="B9" s="7">
        <v>289.62</v>
      </c>
      <c r="C9" s="7">
        <f t="shared" si="0"/>
        <v>432.69749316000002</v>
      </c>
      <c r="D9" s="153" t="s">
        <v>142</v>
      </c>
    </row>
    <row r="10" spans="1:4" ht="16.2">
      <c r="A10" s="1" t="s">
        <v>67</v>
      </c>
      <c r="B10" s="7">
        <v>4000</v>
      </c>
      <c r="C10" s="7">
        <f t="shared" si="0"/>
        <v>5976.0720000000001</v>
      </c>
      <c r="D10" s="2">
        <f t="shared" si="1"/>
        <v>498.00600000000003</v>
      </c>
    </row>
    <row r="11" spans="1:4" ht="16.2">
      <c r="A11" s="1" t="s">
        <v>84</v>
      </c>
      <c r="B11" s="7">
        <v>10000</v>
      </c>
      <c r="C11" s="7">
        <f t="shared" si="0"/>
        <v>14940.18</v>
      </c>
      <c r="D11" s="2">
        <f t="shared" si="1"/>
        <v>1245.0150000000001</v>
      </c>
    </row>
    <row r="13" spans="1:4">
      <c r="A13" s="29" t="s">
        <v>83</v>
      </c>
    </row>
    <row r="14" spans="1:4">
      <c r="A14" s="25"/>
      <c r="B14" s="17"/>
      <c r="C14" s="28"/>
    </row>
    <row r="15" spans="1:4">
      <c r="B15" s="17"/>
      <c r="C15" s="28"/>
      <c r="D15" s="17"/>
    </row>
    <row r="16" spans="1:4" ht="16.2">
      <c r="A16" s="30"/>
      <c r="B16" s="17"/>
      <c r="C16" s="28"/>
      <c r="D16" s="18"/>
    </row>
    <row r="17" spans="1:4">
      <c r="A17" s="17"/>
      <c r="B17" s="17"/>
      <c r="C17" s="17"/>
      <c r="D17" s="17"/>
    </row>
    <row r="18" spans="1:4">
      <c r="A18" s="30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f>Lønforløb!B47</f>
        <v>1.4940180000000001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topLeftCell="A7" zoomScaleNormal="100" workbookViewId="0">
      <selection activeCell="B4" sqref="B4"/>
    </sheetView>
  </sheetViews>
  <sheetFormatPr defaultRowHeight="12.6"/>
  <cols>
    <col min="1" max="1" width="40.08984375" customWidth="1"/>
    <col min="2" max="2" width="14.7265625" customWidth="1"/>
    <col min="3" max="3" width="13.453125" customWidth="1"/>
    <col min="4" max="4" width="13" customWidth="1"/>
    <col min="5" max="5" width="12.7265625" customWidth="1"/>
    <col min="6" max="6" width="10.6328125" customWidth="1"/>
    <col min="7" max="7" width="12.90625" customWidth="1"/>
  </cols>
  <sheetData>
    <row r="1" spans="1:7" ht="19.8">
      <c r="A1" s="34" t="s">
        <v>33</v>
      </c>
      <c r="F1" s="92">
        <f>Lønforløb!C1</f>
        <v>44835</v>
      </c>
    </row>
    <row r="3" spans="1:7" ht="17.25" customHeight="1">
      <c r="A3" s="48" t="s">
        <v>30</v>
      </c>
      <c r="B3" s="36" t="s">
        <v>39</v>
      </c>
      <c r="C3" s="36" t="s">
        <v>5</v>
      </c>
      <c r="D3" s="83" t="s">
        <v>57</v>
      </c>
    </row>
    <row r="4" spans="1:7">
      <c r="A4" s="12" t="s">
        <v>42</v>
      </c>
      <c r="B4" s="11">
        <v>32.43</v>
      </c>
      <c r="C4" s="11">
        <f>B4*D34</f>
        <v>48.451003740000004</v>
      </c>
      <c r="E4" s="196"/>
      <c r="F4" s="196"/>
      <c r="G4" s="28"/>
    </row>
    <row r="5" spans="1:7" s="33" customFormat="1">
      <c r="B5" s="32"/>
    </row>
    <row r="6" spans="1:7" ht="30" customHeight="1">
      <c r="A6" s="35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6" t="s">
        <v>63</v>
      </c>
      <c r="B7" s="87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28.266820560000003</v>
      </c>
      <c r="D8" s="6"/>
      <c r="F8" s="17"/>
    </row>
    <row r="9" spans="1:7">
      <c r="A9" s="6" t="s">
        <v>29</v>
      </c>
      <c r="B9" s="10">
        <v>18600</v>
      </c>
      <c r="C9" s="10">
        <f>B9*D34</f>
        <v>27788.734800000002</v>
      </c>
      <c r="D9" s="49">
        <f>C9/12</f>
        <v>2315.7279000000003</v>
      </c>
    </row>
    <row r="11" spans="1:7" ht="25.2">
      <c r="A11" s="47" t="s">
        <v>32</v>
      </c>
      <c r="B11" s="71" t="s">
        <v>39</v>
      </c>
      <c r="C11" s="19" t="s">
        <v>5</v>
      </c>
      <c r="D11" s="19" t="s">
        <v>4</v>
      </c>
    </row>
    <row r="12" spans="1:7" ht="15" customHeight="1">
      <c r="A12" s="72" t="s">
        <v>63</v>
      </c>
      <c r="B12" s="73" t="s">
        <v>64</v>
      </c>
      <c r="C12" s="74"/>
      <c r="D12" s="19"/>
    </row>
    <row r="13" spans="1:7">
      <c r="A13" s="41" t="s">
        <v>29</v>
      </c>
      <c r="B13" s="75">
        <v>28300</v>
      </c>
      <c r="C13" s="42">
        <f>B13*D34</f>
        <v>42280.7094</v>
      </c>
      <c r="D13" s="20">
        <f>C13/12</f>
        <v>3523.3924499999998</v>
      </c>
    </row>
    <row r="14" spans="1:7">
      <c r="B14" s="31"/>
      <c r="C14" s="31"/>
      <c r="D14" s="31"/>
    </row>
    <row r="15" spans="1:7" ht="52.5" customHeight="1">
      <c r="A15" s="48" t="s">
        <v>44</v>
      </c>
      <c r="B15" s="36" t="s">
        <v>39</v>
      </c>
      <c r="C15" s="36" t="s">
        <v>5</v>
      </c>
      <c r="D15" s="31"/>
    </row>
    <row r="16" spans="1:7" ht="12.75" customHeight="1">
      <c r="A16" s="88" t="s">
        <v>63</v>
      </c>
      <c r="B16" s="89" t="s">
        <v>64</v>
      </c>
      <c r="C16" s="90"/>
      <c r="D16" s="31"/>
    </row>
    <row r="17" spans="1:4">
      <c r="A17" s="12" t="s">
        <v>42</v>
      </c>
      <c r="B17" s="11">
        <v>25.84</v>
      </c>
      <c r="C17" s="11">
        <f>B17*D34</f>
        <v>38.60542512</v>
      </c>
    </row>
    <row r="18" spans="1:4">
      <c r="B18" s="31"/>
      <c r="C18" s="31"/>
    </row>
    <row r="19" spans="1:4" ht="64.5" customHeight="1">
      <c r="A19" s="47" t="s">
        <v>45</v>
      </c>
      <c r="B19" s="19" t="s">
        <v>39</v>
      </c>
      <c r="C19" s="19" t="s">
        <v>5</v>
      </c>
    </row>
    <row r="20" spans="1:4" ht="12.75" customHeight="1">
      <c r="A20" s="72" t="s">
        <v>63</v>
      </c>
      <c r="B20" s="73" t="s">
        <v>64</v>
      </c>
      <c r="C20" s="74"/>
    </row>
    <row r="21" spans="1:4">
      <c r="A21" s="41" t="s">
        <v>42</v>
      </c>
      <c r="B21" s="42">
        <v>18.920000000000002</v>
      </c>
      <c r="C21" s="42">
        <f>B21*D34</f>
        <v>28.266820560000003</v>
      </c>
    </row>
    <row r="22" spans="1:4">
      <c r="A22" s="17"/>
      <c r="B22" s="26"/>
      <c r="C22" s="26"/>
      <c r="D22" s="22"/>
    </row>
    <row r="23" spans="1:4" ht="18.75" customHeight="1">
      <c r="A23" s="66" t="s">
        <v>31</v>
      </c>
      <c r="B23" s="67" t="s">
        <v>39</v>
      </c>
      <c r="C23" s="67" t="s">
        <v>5</v>
      </c>
      <c r="D23" s="67" t="s">
        <v>4</v>
      </c>
    </row>
    <row r="24" spans="1:4" ht="15.75" customHeight="1">
      <c r="A24" s="68" t="s">
        <v>43</v>
      </c>
      <c r="B24" s="69">
        <v>100</v>
      </c>
      <c r="C24" s="69">
        <f>B24*D34</f>
        <v>149.40180000000001</v>
      </c>
      <c r="D24" s="68"/>
    </row>
    <row r="25" spans="1:4">
      <c r="A25" s="68" t="s">
        <v>29</v>
      </c>
      <c r="B25" s="69">
        <v>28300</v>
      </c>
      <c r="C25" s="69">
        <f>B25*D34</f>
        <v>42280.7094</v>
      </c>
      <c r="D25" s="70">
        <f>C25/12</f>
        <v>3523.3924499999998</v>
      </c>
    </row>
    <row r="26" spans="1:4" s="22" customFormat="1"/>
    <row r="27" spans="1:4" s="22" customFormat="1"/>
    <row r="28" spans="1:4" s="22" customFormat="1">
      <c r="A28" s="84" t="s">
        <v>58</v>
      </c>
    </row>
    <row r="29" spans="1:4" s="22" customFormat="1">
      <c r="A29" s="25" t="s">
        <v>55</v>
      </c>
    </row>
    <row r="30" spans="1:4" s="22" customFormat="1"/>
    <row r="31" spans="1:4" s="22" customFormat="1"/>
    <row r="32" spans="1:4" s="22" customFormat="1"/>
    <row r="33" spans="1:4" ht="13.2" thickBot="1"/>
    <row r="34" spans="1:4" ht="13.2" thickBot="1">
      <c r="A34" s="215" t="s">
        <v>41</v>
      </c>
      <c r="B34" s="4"/>
      <c r="C34" s="4"/>
      <c r="D34" s="217">
        <f>Lønforløb!B47</f>
        <v>1.4940180000000001</v>
      </c>
    </row>
    <row r="35" spans="1:4">
      <c r="A35" s="27"/>
      <c r="B35" s="27"/>
      <c r="C35" s="27"/>
      <c r="D35" s="17"/>
    </row>
    <row r="36" spans="1:4">
      <c r="A36" s="27"/>
      <c r="B36" s="27"/>
      <c r="C36" s="27"/>
      <c r="D36" s="17"/>
    </row>
    <row r="42" spans="1:4" ht="16.2">
      <c r="A42" s="24"/>
      <c r="B42" s="22"/>
      <c r="C42" s="22"/>
      <c r="D42" s="22"/>
    </row>
    <row r="43" spans="1:4">
      <c r="A43" s="17"/>
      <c r="B43" s="17"/>
      <c r="C43" s="17"/>
      <c r="D43" s="25"/>
    </row>
    <row r="44" spans="1:4">
      <c r="A44" s="17"/>
      <c r="B44" s="26"/>
      <c r="C44" s="26"/>
      <c r="D44" s="17"/>
    </row>
    <row r="45" spans="1:4" ht="16.2">
      <c r="A45" s="17"/>
      <c r="B45" s="26"/>
      <c r="C45" s="26"/>
      <c r="D45" s="18"/>
    </row>
    <row r="46" spans="1:4" ht="16.2">
      <c r="A46" s="17"/>
      <c r="B46" s="26"/>
      <c r="C46" s="26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Klaus Kiaulen</cp:lastModifiedBy>
  <cp:lastPrinted>2016-11-28T14:35:28Z</cp:lastPrinted>
  <dcterms:created xsi:type="dcterms:W3CDTF">2014-08-19T07:19:07Z</dcterms:created>
  <dcterms:modified xsi:type="dcterms:W3CDTF">2022-09-26T12:01:24Z</dcterms:modified>
</cp:coreProperties>
</file>